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30" windowHeight="8955" tabRatio="750" activeTab="5"/>
  </bookViews>
  <sheets>
    <sheet name="format-pl a" sheetId="1" r:id="rId1"/>
    <sheet name="Income Statement" sheetId="2" r:id="rId2"/>
    <sheet name="BalanceSheet" sheetId="3" r:id="rId3"/>
    <sheet name="Sta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'BalanceSheet'!$A$1:$F$67</definedName>
    <definedName name="_xlnm.Print_Area" localSheetId="4">'Cashflow'!$A$1:$G$100</definedName>
    <definedName name="_xlnm.Print_Area" localSheetId="1">'Income Statement'!$A$1:$I$44</definedName>
    <definedName name="_xlnm.Print_Area" localSheetId="5">'notes'!$A$1:$N$409</definedName>
    <definedName name="_xlnm.Print_Area" localSheetId="3">'Stat of Equity'!$A$1:$M$45</definedName>
    <definedName name="_xlnm.Print_Titles" localSheetId="4">'Cashflow'!$1:$3</definedName>
    <definedName name="_xlnm.Print_Titles" localSheetId="5">'notes'!$1:$5</definedName>
    <definedName name="TextRefCopyRangeCount" hidden="1">1</definedName>
  </definedNames>
  <calcPr fullCalcOnLoad="1" iterate="1" iterateCount="100" iterateDelta="0.001"/>
</workbook>
</file>

<file path=xl/sharedStrings.xml><?xml version="1.0" encoding="utf-8"?>
<sst xmlns="http://schemas.openxmlformats.org/spreadsheetml/2006/main" count="502" uniqueCount="309">
  <si>
    <t>INDIVIDUAL QUARTER</t>
  </si>
  <si>
    <t>CUMULATIVE QUARTER</t>
  </si>
  <si>
    <t xml:space="preserve"> RM'000</t>
  </si>
  <si>
    <t>AS AT</t>
  </si>
  <si>
    <t>RM'000</t>
  </si>
  <si>
    <t>Revenue</t>
  </si>
  <si>
    <t>Cash and bank balances</t>
  </si>
  <si>
    <t>n/a</t>
  </si>
  <si>
    <t>Borrowings</t>
  </si>
  <si>
    <t xml:space="preserve"> </t>
  </si>
  <si>
    <t>Total</t>
  </si>
  <si>
    <t>Interest income</t>
  </si>
  <si>
    <t>Interest received</t>
  </si>
  <si>
    <t>Capital</t>
  </si>
  <si>
    <t>Depreciation of property, plant and equipment</t>
  </si>
  <si>
    <t>Finance costs</t>
  </si>
  <si>
    <t>CASH FLOWS FROM INVESTING ACTIVITIES</t>
  </si>
  <si>
    <t>CASH FLOWS FROM FINANCING ACTIVITIES</t>
  </si>
  <si>
    <t xml:space="preserve">  </t>
  </si>
  <si>
    <t>Retained</t>
  </si>
  <si>
    <t>Gain on disposal of property, plant and equipment</t>
  </si>
  <si>
    <t>Proceeds from disposal of property, plant and equipment</t>
  </si>
  <si>
    <t>QUARTER</t>
  </si>
  <si>
    <t>1.</t>
  </si>
  <si>
    <t>2.</t>
  </si>
  <si>
    <t>3.</t>
  </si>
  <si>
    <t>4.</t>
  </si>
  <si>
    <t>5.</t>
  </si>
  <si>
    <t>6.</t>
  </si>
  <si>
    <t>7.</t>
  </si>
  <si>
    <t>Basic earnings per share (sen)</t>
  </si>
  <si>
    <t>Taxation</t>
  </si>
  <si>
    <t>Finance costs paid</t>
  </si>
  <si>
    <t>Share</t>
  </si>
  <si>
    <t>Premium</t>
  </si>
  <si>
    <t>Finance lease payables</t>
  </si>
  <si>
    <t>Profit for the period</t>
  </si>
  <si>
    <t>Attributable to:</t>
  </si>
  <si>
    <t>Basic (sen)</t>
  </si>
  <si>
    <t>ASSETS</t>
  </si>
  <si>
    <t>EQUITY AND LIABILITIES</t>
  </si>
  <si>
    <t>Reserves</t>
  </si>
  <si>
    <t xml:space="preserve">Property, plant and equipment </t>
  </si>
  <si>
    <t>Goodwill on consolidation</t>
  </si>
  <si>
    <t>Deferred tax assets</t>
  </si>
  <si>
    <t>Minority</t>
  </si>
  <si>
    <t>Interest</t>
  </si>
  <si>
    <t>Equity</t>
  </si>
  <si>
    <t>Share issuance expenses</t>
  </si>
  <si>
    <t>Profit before tax</t>
  </si>
  <si>
    <t xml:space="preserve">Profit for the period </t>
  </si>
  <si>
    <t>Profit attributable to ordinary equity</t>
  </si>
  <si>
    <t>Proposed/Declared dividend per share (sen)</t>
  </si>
  <si>
    <t xml:space="preserve">Net assets per share attributable to ordinary </t>
  </si>
  <si>
    <t>FINANCIAL</t>
  </si>
  <si>
    <t>YEAR END</t>
  </si>
  <si>
    <t xml:space="preserve">Share capital </t>
  </si>
  <si>
    <t>Trade receivables</t>
  </si>
  <si>
    <t>Distributable</t>
  </si>
  <si>
    <t>CASH FLOWS FROM OPERATING ACTIVITIES</t>
  </si>
  <si>
    <t>Additions to property, plant and equipment</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</si>
  <si>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</si>
  <si>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</si>
  <si>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</si>
  <si>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</si>
  <si>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</si>
  <si>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</si>
  <si>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</si>
  <si>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</si>
  <si>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</si>
  <si>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</si>
  <si>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EARNINGS PER SHARE</t>
  </si>
  <si>
    <t>BY ORDER OF THE BOARD</t>
  </si>
  <si>
    <t>JOHNSON YAP CHOON SENG</t>
  </si>
  <si>
    <t>Company Secretary</t>
  </si>
  <si>
    <t>Results</t>
  </si>
  <si>
    <t>Segment results</t>
  </si>
  <si>
    <t>CURRENT</t>
  </si>
  <si>
    <t>CUMULATIVE</t>
  </si>
  <si>
    <t>Loan</t>
  </si>
  <si>
    <t>Financing</t>
  </si>
  <si>
    <t>Factoring</t>
  </si>
  <si>
    <t>Investment</t>
  </si>
  <si>
    <t>Holding &amp;</t>
  </si>
  <si>
    <t>Others</t>
  </si>
  <si>
    <t>Eliminations</t>
  </si>
  <si>
    <t>Group</t>
  </si>
  <si>
    <t xml:space="preserve">Mgmt </t>
  </si>
  <si>
    <t>Services</t>
  </si>
  <si>
    <t>MATERIAL SUBSEQUENT EVENTS</t>
  </si>
  <si>
    <t>Taxation:</t>
  </si>
  <si>
    <t>Deferred taxation:</t>
  </si>
  <si>
    <t>a.</t>
  </si>
  <si>
    <t>INDIVIDUAL</t>
  </si>
  <si>
    <t>b.</t>
  </si>
  <si>
    <t>c.</t>
  </si>
  <si>
    <t>STATUS OF CORPORATE PROPOSALS ANNOUNCED</t>
  </si>
  <si>
    <t>Short</t>
  </si>
  <si>
    <t>Term</t>
  </si>
  <si>
    <t>MATERIAL  LITIGATIONS</t>
  </si>
  <si>
    <t xml:space="preserve">INDIVIDUAL </t>
  </si>
  <si>
    <t>Basic earnings per share:</t>
  </si>
  <si>
    <t>As at 1 April 2008</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</si>
  <si>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</si>
  <si>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</si>
  <si>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</si>
  <si>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</si>
  <si>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</si>
  <si>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</si>
  <si>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</si>
  <si>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</si>
  <si>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</si>
  <si>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</si>
  <si>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</si>
  <si>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</si>
  <si>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</si>
  <si>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</si>
  <si>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</si>
  <si>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holders of the Company</t>
  </si>
  <si>
    <t>equity holders of the Company (RM)</t>
  </si>
  <si>
    <t>CONDENSED INCOME STATEMENTS</t>
  </si>
  <si>
    <t>3 MONTHS ENDED</t>
  </si>
  <si>
    <t xml:space="preserve">   Equity holders of the Company</t>
  </si>
  <si>
    <t>CONDENSED BALANCE SHEETS</t>
  </si>
  <si>
    <t>TOTAL ASSETS</t>
  </si>
  <si>
    <t>ATTRIBUTABLE TO EQUITY HOLDERS OF THE COMPANY</t>
  </si>
  <si>
    <t>Operating profit before working capital changes</t>
  </si>
  <si>
    <t>Cash used in operations</t>
  </si>
  <si>
    <t>Net cash used in operating activities</t>
  </si>
  <si>
    <t>Net cash generated from investing activities</t>
  </si>
  <si>
    <t>Net cash generated from financing activities</t>
  </si>
  <si>
    <t xml:space="preserve">CASH AND CASH EQUIVALENTS AS AT END OF </t>
  </si>
  <si>
    <t>SEASONAL OR CYCLICAL FACTORS</t>
  </si>
  <si>
    <t xml:space="preserve">          Purchase consideration</t>
  </si>
  <si>
    <t xml:space="preserve">          Sales proceeds</t>
  </si>
  <si>
    <t xml:space="preserve">        At cost</t>
  </si>
  <si>
    <t xml:space="preserve">        At carrying/book value</t>
  </si>
  <si>
    <t xml:space="preserve">        At market value</t>
  </si>
  <si>
    <t>BORROWINGS</t>
  </si>
  <si>
    <t>Secured:</t>
  </si>
  <si>
    <t>Unsecured:</t>
  </si>
  <si>
    <t xml:space="preserve">Weighted average number of </t>
  </si>
  <si>
    <t>FRS 107: Cash Flow Statements</t>
  </si>
  <si>
    <t>FRS 112: Income Taxes</t>
  </si>
  <si>
    <t>FRS 118: Revenue</t>
  </si>
  <si>
    <t>FRS 134: Interim Financial Reporting</t>
  </si>
  <si>
    <t>Long</t>
  </si>
  <si>
    <t>Interest expense applicable to revenue</t>
  </si>
  <si>
    <t>External sales</t>
  </si>
  <si>
    <t>Intersegment sales</t>
  </si>
  <si>
    <t>Total revenue</t>
  </si>
  <si>
    <t>Diluted (sen)</t>
  </si>
  <si>
    <t>Hire-purchase payables</t>
  </si>
  <si>
    <t>Other payables and accrued expenses</t>
  </si>
  <si>
    <t>NET ASSETS PER SHARE (RM)</t>
  </si>
  <si>
    <t>Property, plant and equipment written off</t>
  </si>
  <si>
    <t>Proceeds from issuance of private placement shares</t>
  </si>
  <si>
    <t>Issuance of private placement shares</t>
  </si>
  <si>
    <t xml:space="preserve">Share issuance expenses </t>
  </si>
  <si>
    <t>CONDENSED STATEMENTS OF CHANGES IN EQUITY</t>
  </si>
  <si>
    <t>As at 1 April 2007</t>
  </si>
  <si>
    <t xml:space="preserve">  recognised directly in equity</t>
  </si>
  <si>
    <t>CONDENSED CASH FLOW STATEMENTS</t>
  </si>
  <si>
    <t>CONDENSED CASH FLOW STATEMENTS (CONT'D)</t>
  </si>
  <si>
    <t>FRS 137: Provisions, Contingent Liabilities and Contingent Asset</t>
  </si>
  <si>
    <t>DIVIDEND</t>
  </si>
  <si>
    <t>SEGMENTAL INFORMATION</t>
  </si>
  <si>
    <t>CONTINGENT LIABILITIES</t>
  </si>
  <si>
    <t>OFF-BALANCE SHEET FINANCIAL INSTRUMENTS</t>
  </si>
  <si>
    <t>Other receivables, deposits and prepaid expenses</t>
  </si>
  <si>
    <t xml:space="preserve">     Included within short term investments:</t>
  </si>
  <si>
    <t>TOTAL EQUITY AND LIABILITIES</t>
  </si>
  <si>
    <t>Loan receivables</t>
  </si>
  <si>
    <t>Taxes refunded</t>
  </si>
  <si>
    <t xml:space="preserve">  attributable to equity </t>
  </si>
  <si>
    <t>DEBT AND EQUITY SECURITIES</t>
  </si>
  <si>
    <t>Non-</t>
  </si>
  <si>
    <t xml:space="preserve">CHANGES IN SIGNIFICANT ACCOUNTING POLICIES </t>
  </si>
  <si>
    <t>DEBT AND EQUITY SECURITIES (CONT'D)</t>
  </si>
  <si>
    <t xml:space="preserve">  Total cost of acquisition</t>
  </si>
  <si>
    <t>CHANGES IN THE COMPOSITION OF THE GROUP (CONT'D)</t>
  </si>
  <si>
    <t>The assets and liabilities arising from the acquisition are as follows:</t>
  </si>
  <si>
    <t>Acquiree's</t>
  </si>
  <si>
    <t>Carrying</t>
  </si>
  <si>
    <t>Amount</t>
  </si>
  <si>
    <t>The cash outflow on acquisition is as follows:</t>
  </si>
  <si>
    <t xml:space="preserve">  Costs attributable to the acquisition, paid in cash</t>
  </si>
  <si>
    <t>Non-Current Assets</t>
  </si>
  <si>
    <t>Other investment</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</si>
  <si>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</si>
  <si>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</si>
  <si>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</si>
  <si>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</si>
  <si>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</si>
  <si>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</si>
  <si>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</si>
  <si>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</si>
  <si>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</si>
  <si>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Adjustments for:</t>
  </si>
  <si>
    <t xml:space="preserve">  Current period</t>
  </si>
  <si>
    <t>AS AT END OF</t>
  </si>
  <si>
    <t>AS AT PRECEDING</t>
  </si>
  <si>
    <t>Staff costs and directors' remuneration</t>
  </si>
  <si>
    <t xml:space="preserve">Depreciation of property, plant and </t>
  </si>
  <si>
    <t xml:space="preserve">Earnings per share attributable </t>
  </si>
  <si>
    <t>to equity holders of the Company:</t>
  </si>
  <si>
    <t>Equity attributable to equity holders of the Company</t>
  </si>
  <si>
    <t xml:space="preserve">  Other receivables, deposits and prepaid expenses</t>
  </si>
  <si>
    <t xml:space="preserve">  Other payables and accrued expenses</t>
  </si>
  <si>
    <t>TAXATION</t>
  </si>
  <si>
    <t>AUDITORS' REPORT ON PRECEDING ANNUAL AUDITED FINANCIAL STATEMENTS</t>
  </si>
  <si>
    <t xml:space="preserve">Amendment to FRS 121: The Effects of Changes in Foreign Exchange Rates - Net Investment                        </t>
  </si>
  <si>
    <t xml:space="preserve">  in a Foreign Operation</t>
  </si>
  <si>
    <t>PERFORMANCE REVIEW ON THE RESULTS OF THE GROUP FOR THE PERIOD</t>
  </si>
  <si>
    <t>UNQUOTED INVESTMENTS AND/OR PROPERTIES</t>
  </si>
  <si>
    <t xml:space="preserve">  Goodwill on acquisition</t>
  </si>
  <si>
    <t xml:space="preserve">  Total cash outflow of the Group</t>
  </si>
  <si>
    <t xml:space="preserve">  Net cash outflow of the Group</t>
  </si>
  <si>
    <t>Fair Value</t>
  </si>
  <si>
    <t>Recognised</t>
  </si>
  <si>
    <t>on Acquisition</t>
  </si>
  <si>
    <t>RCE Capital Berhad (Company No. 2444-M)</t>
  </si>
  <si>
    <t>31.03.2008</t>
  </si>
  <si>
    <t>The cost of acquisition consisted of the following:</t>
  </si>
  <si>
    <t>The acquired subsidiary company has contributed the following results to the Group:</t>
  </si>
  <si>
    <t xml:space="preserve">Basic earnings per share </t>
  </si>
  <si>
    <t>(sen)</t>
  </si>
  <si>
    <t xml:space="preserve">  ordinary shares in issue </t>
  </si>
  <si>
    <t>(unit'000)</t>
  </si>
  <si>
    <t xml:space="preserve">  holders of the Company </t>
  </si>
  <si>
    <t>(RM'000)</t>
  </si>
  <si>
    <t>Reserve</t>
  </si>
  <si>
    <t>MATERIAL CHANGE IN PROFIT BEFORE TAX FOR CURRENT QUARTER COMPARED WITH PRECEDING QUARTER</t>
  </si>
  <si>
    <t>Repayment of finance lease payables</t>
  </si>
  <si>
    <t>Repayment of hire-purchase payables</t>
  </si>
  <si>
    <t>Drawdown of revolving credits</t>
  </si>
  <si>
    <t>Short term investments</t>
  </si>
  <si>
    <t>Allowance for impairment loss in short term investments</t>
  </si>
  <si>
    <t xml:space="preserve">  Cash and cash equivalents of subsidiary company acquired</t>
  </si>
  <si>
    <t>Repayment of revolving credits</t>
  </si>
  <si>
    <t xml:space="preserve">  Investment property</t>
  </si>
  <si>
    <t>Investment properties</t>
  </si>
  <si>
    <t xml:space="preserve">  and investment properties</t>
  </si>
  <si>
    <t xml:space="preserve">  Purchase consideration satisfied by debt settlement, via cash </t>
  </si>
  <si>
    <t xml:space="preserve">  Fair value of total net assets</t>
  </si>
  <si>
    <t xml:space="preserve">  Group's share of net assets</t>
  </si>
  <si>
    <t xml:space="preserve">  Purchase consideration satisfied by cash *</t>
  </si>
  <si>
    <t>* Denotes RM1</t>
  </si>
  <si>
    <t>Acquisition of a subsidiary company, net</t>
  </si>
  <si>
    <t xml:space="preserve">  Cash and bank balances</t>
  </si>
  <si>
    <t xml:space="preserve">  Underprovision in prior year</t>
  </si>
  <si>
    <t>SEGMENTAL INFORMATION (CONT'D)</t>
  </si>
  <si>
    <t xml:space="preserve">   equipment and investment properties</t>
  </si>
  <si>
    <t>Dividend</t>
  </si>
  <si>
    <t>Dividend income</t>
  </si>
  <si>
    <t>(Increase)/Decrease in working capital:</t>
  </si>
  <si>
    <t>Dividend received</t>
  </si>
  <si>
    <t>Dividend paid</t>
  </si>
  <si>
    <t>Proceeds from disposal of other investment</t>
  </si>
  <si>
    <t xml:space="preserve">     Included within short term </t>
  </si>
  <si>
    <t xml:space="preserve">       investments:</t>
  </si>
  <si>
    <t>Redemption of bonds and MTNs</t>
  </si>
  <si>
    <t>Redemption of CPs</t>
  </si>
  <si>
    <t>Proceeds from issuance of CPs</t>
  </si>
  <si>
    <t xml:space="preserve">     Included within other investment:</t>
  </si>
  <si>
    <t>Proceeds from issuance of ABS</t>
  </si>
  <si>
    <t>Redemption of ABS</t>
  </si>
  <si>
    <t xml:space="preserve">          Gain on disposal</t>
  </si>
  <si>
    <t>Loss on early redemption of MTNs</t>
  </si>
  <si>
    <t>Amortisation of discount on MTNs</t>
  </si>
  <si>
    <t>PERIOD ENDED 31 MARCH 2009</t>
  </si>
  <si>
    <t>31.03.2009</t>
  </si>
  <si>
    <t>12 MONTHS ENDED</t>
  </si>
  <si>
    <t>As at 31 March 2008</t>
  </si>
  <si>
    <t>As at 31 March 2009</t>
  </si>
  <si>
    <r>
      <t>for 4</t>
    </r>
    <r>
      <rPr>
        <b/>
        <vertAlign val="superscript"/>
        <sz val="12"/>
        <rFont val="Times New Roman"/>
        <family val="1"/>
      </rPr>
      <t>th</t>
    </r>
    <r>
      <rPr>
        <b/>
        <sz val="12"/>
        <rFont val="Times New Roman"/>
        <family val="1"/>
      </rPr>
      <t xml:space="preserve"> Quarter Ended 31 March 2009</t>
    </r>
  </si>
  <si>
    <r>
      <t>for 4</t>
    </r>
    <r>
      <rPr>
        <b/>
        <vertAlign val="superscript"/>
        <sz val="12"/>
        <rFont val="Times New Roman"/>
        <family val="1"/>
      </rPr>
      <t>th</t>
    </r>
    <r>
      <rPr>
        <b/>
        <sz val="12"/>
        <rFont val="Times New Roman"/>
        <family val="1"/>
      </rPr>
      <t xml:space="preserve"> Quarter Ended 31 March 2009 </t>
    </r>
  </si>
  <si>
    <t>Date: 27 May 2009</t>
  </si>
  <si>
    <t>Drawdown of term loans</t>
  </si>
  <si>
    <t>Repayment of term loans</t>
  </si>
  <si>
    <t>Loss for the period</t>
  </si>
  <si>
    <t>Increase in working capital:</t>
  </si>
  <si>
    <t>FINANCIAL YEAR COMPRISE THE FOLLOWING:</t>
  </si>
  <si>
    <t>Cash and cash equivalents at beginning of financial year</t>
  </si>
  <si>
    <t>Cash and cash equivalents at end of financial year</t>
  </si>
  <si>
    <t>Redemption of ABS upon maturity</t>
  </si>
  <si>
    <t xml:space="preserve">Issuance of ABS </t>
  </si>
  <si>
    <t>Issuance of CPs</t>
  </si>
  <si>
    <t>Redemption of CPs upon maturity</t>
  </si>
  <si>
    <t>Redemption of bonds upon maturity</t>
  </si>
  <si>
    <t>Redemption of MTNs upon maturity</t>
  </si>
  <si>
    <t xml:space="preserve">Early redemption of MTNs </t>
  </si>
  <si>
    <t>- Asset-backed securities</t>
  </si>
  <si>
    <t>- Fixed rate medium term notes</t>
  </si>
  <si>
    <t>- Revolving credits</t>
  </si>
  <si>
    <t>- Fixed rate serial bonds</t>
  </si>
  <si>
    <t>- Term loan</t>
  </si>
  <si>
    <t>- Underwritten commercial papers</t>
  </si>
  <si>
    <t>- Fixed rate term loans</t>
  </si>
  <si>
    <t>- Bankers' acceptances</t>
  </si>
  <si>
    <t xml:space="preserve">   in short term investments</t>
  </si>
  <si>
    <t>Writeback/(allowance) for impairment loss</t>
  </si>
  <si>
    <t>Profit for the financial year</t>
  </si>
  <si>
    <t>- Overdraft</t>
  </si>
  <si>
    <t>Profit for the year</t>
  </si>
  <si>
    <t>- Trust receipts</t>
  </si>
  <si>
    <t>BORROWINGS (CONT'D)</t>
  </si>
  <si>
    <t>(a)</t>
  </si>
  <si>
    <t>(b)</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</si>
</sst>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0.00\)"/>
    <numFmt numFmtId="180" formatCode="\$#,##0;\(\$#,##0\)"/>
    <numFmt numFmtId="181" formatCode="#,##0;\(#,##0\)"/>
    <numFmt numFmtId="182" formatCode="0.00_)"/>
    <numFmt numFmtId="183" formatCode="dd/mm/yyyy"/>
    <numFmt numFmtId="184" formatCode="#,##0,_);\(#,##0,\)"/>
    <numFmt numFmtId="185" formatCode="d/m/yyyy"/>
    <numFmt numFmtId="186" formatCode="0.00_);\(0.00\)"/>
    <numFmt numFmtId="187" formatCode="0.000_);\(0.000\)"/>
    <numFmt numFmtId="188" formatCode="_(* #,##0.00_);_(* \(#,##0.00\);_(* &quot;-&quot;???_);_(@_)"/>
    <numFmt numFmtId="189" formatCode="_(* #,##0.0_);_(* \(#,##0.0\);_(* &quot;-&quot;??_);_(@_)"/>
    <numFmt numFmtId="190" formatCode="_-* #,##0.0_-;\-* #,##0.0_-;_-* &quot;-&quot;??_-;_-@_-"/>
    <numFmt numFmtId="191" formatCode="_-* #,##0_-;\-* #,##0_-;_-* &quot;-&quot;??_-;_-@_-"/>
    <numFmt numFmtId="192" formatCode="[$-409]dddd\,\ mmmm\ dd\,\ yyyy"/>
    <numFmt numFmtId="193" formatCode="dd/mm/yyyy;@"/>
    <numFmt numFmtId="194" formatCode="_ * #,##0_ ;_ * \-#,##0_ ;_ * &quot;-&quot;??_ ;_ @_ "/>
    <numFmt numFmtId="195" formatCode="#,##0.0,_);\(#,##0.0,\)"/>
    <numFmt numFmtId="196" formatCode="#,##0.00,_);\(#,##0.00,\)"/>
    <numFmt numFmtId="197" formatCode="#,##0.000,_);\(#,##0.000,\)"/>
    <numFmt numFmtId="198" formatCode="[$-409]h:mm:ss\ AM/PM"/>
    <numFmt numFmtId="199" formatCode="00000"/>
    <numFmt numFmtId="200" formatCode="#,##0.0000,_);\(#,##0.0000,\)"/>
    <numFmt numFmtId="201" formatCode="#,##0.00000,_);\(#,##0.00000,\)"/>
    <numFmt numFmtId="202" formatCode="0.0%"/>
    <numFmt numFmtId="203" formatCode="#\ ?/2"/>
    <numFmt numFmtId="204" formatCode="#\ ??/16"/>
    <numFmt numFmtId="205" formatCode="#\ ?/10"/>
    <numFmt numFmtId="206" formatCode="_(* #,##0.000_);_(* \(#,##0.000\);_(* &quot;-&quot;??_);_(@_)"/>
    <numFmt numFmtId="207" formatCode="_(* #,##0.0000_);_(* \(#,##0.0000\);_(* &quot;-&quot;??_);_(@_)"/>
    <numFmt numFmtId="208" formatCode="_(* #,##0.00000_);_(* \(#,##0.00000\);_(* &quot;-&quot;??_);_(@_)"/>
    <numFmt numFmtId="209" formatCode="_(* #,##0.00000_);_(* \(#,##0.00000\);_(* &quot;-&quot;?????_);_(@_)"/>
    <numFmt numFmtId="210" formatCode="_(* #,##0.000000_);_(* \(#,##0.000000\);_(* &quot;-&quot;??_);_(@_)"/>
    <numFmt numFmtId="211" formatCode="_(* #,##0.0000000_);_(* \(#,##0.0000000\);_(* &quot;-&quot;??_);_(@_)"/>
    <numFmt numFmtId="212" formatCode="_(* #,##0.00000000_);_(* \(#,##0.00000000\);_(* &quot;-&quot;??_);_(@_)"/>
    <numFmt numFmtId="213" formatCode="_(* #,##0.00000000_);_(* \(#,##0.00000000\);_(* &quot;-&quot;????????_);_(@_)"/>
    <numFmt numFmtId="214" formatCode="[$-409]d\-mmm\-yy;@"/>
  </numFmts>
  <fonts count="51">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sz val="12"/>
      <name val="Times New Roman"/>
      <family val="1"/>
    </font>
    <font>
      <b/>
      <sz val="12"/>
      <name val="Times New Roman"/>
      <family val="1"/>
    </font>
    <font>
      <u val="single"/>
      <sz val="10"/>
      <color indexed="20"/>
      <name val="Arial"/>
      <family val="0"/>
    </font>
    <font>
      <u val="single"/>
      <sz val="10"/>
      <color indexed="12"/>
      <name val="Arial"/>
      <family val="0"/>
    </font>
    <font>
      <b/>
      <i/>
      <sz val="16"/>
      <name val="Helv"/>
      <family val="0"/>
    </font>
    <font>
      <sz val="8"/>
      <name val="Arial"/>
      <family val="0"/>
    </font>
    <font>
      <sz val="14"/>
      <name val="Arial"/>
      <family val="2"/>
    </font>
    <font>
      <b/>
      <sz val="14"/>
      <name val="Arial"/>
      <family val="2"/>
    </font>
    <font>
      <sz val="14"/>
      <name val="Helv"/>
      <family val="0"/>
    </font>
    <font>
      <sz val="14"/>
      <name val="Times New Roman"/>
      <family val="1"/>
    </font>
    <font>
      <sz val="11"/>
      <name val="Times New Roman"/>
      <family val="1"/>
    </font>
    <font>
      <sz val="11"/>
      <name val="Helv"/>
      <family val="0"/>
    </font>
    <font>
      <b/>
      <u val="single"/>
      <sz val="12"/>
      <name val="Times New Roman"/>
      <family val="1"/>
    </font>
    <font>
      <b/>
      <sz val="14"/>
      <name val="Times New Roman"/>
      <family val="1"/>
    </font>
    <font>
      <b/>
      <sz val="14"/>
      <color indexed="10"/>
      <name val="Times New Roman"/>
      <family val="1"/>
    </font>
    <font>
      <b/>
      <vertAlign val="superscript"/>
      <sz val="12"/>
      <name val="Times New Roman"/>
      <family val="1"/>
    </font>
    <font>
      <b/>
      <sz val="15"/>
      <name val="Times New Roman"/>
      <family val="1"/>
    </font>
    <font>
      <sz val="15"/>
      <name val="Arial"/>
      <family val="2"/>
    </font>
    <font>
      <b/>
      <sz val="15"/>
      <name val="Arial"/>
      <family val="2"/>
    </font>
    <font>
      <sz val="15"/>
      <name val="Times New Roman"/>
      <family val="1"/>
    </font>
    <font>
      <sz val="15"/>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sz val="14"/>
      <color indexed="10"/>
      <name val="Times New Roman"/>
      <family val="0"/>
    </font>
    <font>
      <sz val="15"/>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9" fontId="4" fillId="0" borderId="0" applyFont="0" applyFill="0" applyBorder="0" applyAlignment="0" applyProtection="0"/>
    <xf numFmtId="181" fontId="6" fillId="0" borderId="0">
      <alignment/>
      <protection/>
    </xf>
    <xf numFmtId="177" fontId="4" fillId="0" borderId="0" applyFont="0" applyFill="0" applyBorder="0" applyAlignment="0" applyProtection="0"/>
    <xf numFmtId="176" fontId="4" fillId="0" borderId="0" applyFont="0" applyFill="0" applyBorder="0" applyAlignment="0" applyProtection="0"/>
    <xf numFmtId="179" fontId="6" fillId="0" borderId="0">
      <alignment/>
      <protection/>
    </xf>
    <xf numFmtId="0" fontId="7" fillId="0" borderId="0" applyProtection="0">
      <alignment/>
    </xf>
    <xf numFmtId="180" fontId="6" fillId="0" borderId="0">
      <alignment/>
      <protection/>
    </xf>
    <xf numFmtId="0" fontId="37"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182"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45" fillId="20"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7" fillId="0" borderId="9" applyProtection="0">
      <alignment/>
    </xf>
    <xf numFmtId="0" fontId="47" fillId="0" borderId="0" applyNumberFormat="0" applyFill="0" applyBorder="0" applyAlignment="0" applyProtection="0"/>
  </cellStyleXfs>
  <cellXfs count="530">
    <xf numFmtId="0" fontId="0" fillId="0" borderId="0" xfId="0" applyAlignment="1">
      <alignment/>
    </xf>
    <xf numFmtId="0" fontId="11" fillId="0" borderId="0" xfId="0" applyFont="1" applyAlignment="1">
      <alignment horizontal="centerContinuous"/>
    </xf>
    <xf numFmtId="0" fontId="17" fillId="0" borderId="0" xfId="0" applyFont="1" applyAlignment="1">
      <alignment/>
    </xf>
    <xf numFmtId="0" fontId="19" fillId="0" borderId="0" xfId="0" applyFont="1" applyAlignment="1">
      <alignment/>
    </xf>
    <xf numFmtId="0" fontId="20" fillId="0" borderId="0" xfId="0" applyFont="1" applyAlignment="1">
      <alignment/>
    </xf>
    <xf numFmtId="178" fontId="18" fillId="0" borderId="0" xfId="42" applyNumberFormat="1" applyFont="1" applyBorder="1" applyAlignment="1">
      <alignment horizontal="center"/>
    </xf>
    <xf numFmtId="178" fontId="17" fillId="0" borderId="0" xfId="42" applyNumberFormat="1" applyFont="1" applyBorder="1" applyAlignment="1">
      <alignment horizontal="center"/>
    </xf>
    <xf numFmtId="169" fontId="20" fillId="0" borderId="0" xfId="0" applyNumberFormat="1" applyFont="1" applyAlignment="1">
      <alignment/>
    </xf>
    <xf numFmtId="178"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10" fillId="0" borderId="0" xfId="0" applyFont="1" applyAlignment="1">
      <alignment/>
    </xf>
    <xf numFmtId="0" fontId="11" fillId="0" borderId="0" xfId="0" applyFont="1" applyAlignment="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horizontal="left"/>
    </xf>
    <xf numFmtId="0" fontId="12"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vertical="top" wrapText="1"/>
    </xf>
    <xf numFmtId="0" fontId="0" fillId="0" borderId="0" xfId="0" applyAlignment="1">
      <alignment vertical="top" wrapText="1"/>
    </xf>
    <xf numFmtId="178" fontId="12" fillId="0" borderId="0" xfId="42" applyNumberFormat="1" applyFont="1" applyBorder="1" applyAlignment="1">
      <alignment/>
    </xf>
    <xf numFmtId="178" fontId="11" fillId="0" borderId="0" xfId="42" applyNumberFormat="1" applyFont="1" applyBorder="1" applyAlignment="1">
      <alignment/>
    </xf>
    <xf numFmtId="178" fontId="11" fillId="0" borderId="0" xfId="42" applyNumberFormat="1"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4" fillId="0" borderId="0" xfId="0" applyFont="1" applyAlignment="1">
      <alignment/>
    </xf>
    <xf numFmtId="0" fontId="0" fillId="0" borderId="0" xfId="0"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1" fillId="0" borderId="0" xfId="0" applyFont="1" applyAlignment="1">
      <alignment horizontal="center"/>
    </xf>
    <xf numFmtId="0" fontId="24"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Alignment="1">
      <alignment horizontal="centerContinuous"/>
    </xf>
    <xf numFmtId="0" fontId="24" fillId="0" borderId="0" xfId="0" applyFont="1" applyAlignment="1">
      <alignment horizontal="left"/>
    </xf>
    <xf numFmtId="0" fontId="20" fillId="0" borderId="0" xfId="0" applyFont="1" applyAlignment="1">
      <alignment horizontal="justify" vertical="top" wrapText="1"/>
    </xf>
    <xf numFmtId="178" fontId="24" fillId="0" borderId="0" xfId="42" applyNumberFormat="1" applyFont="1" applyBorder="1" applyAlignment="1">
      <alignment/>
    </xf>
    <xf numFmtId="0" fontId="20" fillId="0" borderId="0" xfId="0" applyFont="1" applyAlignment="1">
      <alignment/>
    </xf>
    <xf numFmtId="0" fontId="24"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49" fontId="20" fillId="0" borderId="0" xfId="0" applyNumberFormat="1" applyFont="1" applyAlignment="1">
      <alignment horizontal="left" vertical="top"/>
    </xf>
    <xf numFmtId="0" fontId="20" fillId="0" borderId="0" xfId="0" applyNumberFormat="1" applyFont="1" applyBorder="1" applyAlignment="1" quotePrefix="1">
      <alignment horizontal="left"/>
    </xf>
    <xf numFmtId="0" fontId="24" fillId="0" borderId="0" xfId="0" applyNumberFormat="1" applyFont="1" applyAlignment="1">
      <alignment horizontal="centerContinuous"/>
    </xf>
    <xf numFmtId="0" fontId="24" fillId="0" borderId="0" xfId="0" applyNumberFormat="1" applyFont="1" applyBorder="1" applyAlignment="1">
      <alignment horizontal="center"/>
    </xf>
    <xf numFmtId="0" fontId="20" fillId="0" borderId="0" xfId="0" applyNumberFormat="1" applyFont="1" applyAlignment="1">
      <alignment horizontal="center"/>
    </xf>
    <xf numFmtId="0" fontId="24" fillId="0" borderId="0" xfId="0" applyNumberFormat="1" applyFont="1" applyAlignment="1">
      <alignment horizontal="center"/>
    </xf>
    <xf numFmtId="0" fontId="20" fillId="0" borderId="0" xfId="0" applyNumberFormat="1" applyFont="1" applyBorder="1" applyAlignment="1">
      <alignment horizontal="left"/>
    </xf>
    <xf numFmtId="0" fontId="24" fillId="0" borderId="0" xfId="0" applyNumberFormat="1" applyFont="1" applyBorder="1" applyAlignment="1" quotePrefix="1">
      <alignment horizontal="center"/>
    </xf>
    <xf numFmtId="178" fontId="20" fillId="0" borderId="0" xfId="42" applyNumberFormat="1" applyFont="1" applyBorder="1" applyAlignment="1">
      <alignment horizontal="right"/>
    </xf>
    <xf numFmtId="178" fontId="20" fillId="0" borderId="0" xfId="0" applyNumberFormat="1" applyFont="1" applyBorder="1" applyAlignment="1">
      <alignment/>
    </xf>
    <xf numFmtId="0" fontId="20" fillId="0" borderId="0" xfId="0" applyFont="1" applyAlignment="1">
      <alignment horizontal="justify" wrapText="1"/>
    </xf>
    <xf numFmtId="0" fontId="20" fillId="0" borderId="0" xfId="0" applyFont="1" applyAlignment="1">
      <alignment horizontal="center" wrapText="1"/>
    </xf>
    <xf numFmtId="185" fontId="20" fillId="0" borderId="0" xfId="0" applyNumberFormat="1" applyFont="1" applyAlignment="1">
      <alignment horizontal="center"/>
    </xf>
    <xf numFmtId="178" fontId="20" fillId="0" borderId="0" xfId="42" applyNumberFormat="1" applyFont="1" applyAlignment="1">
      <alignment horizontal="center"/>
    </xf>
    <xf numFmtId="178" fontId="24" fillId="0" borderId="0" xfId="42" applyNumberFormat="1" applyFont="1" applyAlignment="1">
      <alignment horizontal="center"/>
    </xf>
    <xf numFmtId="185" fontId="20" fillId="0" borderId="0" xfId="0" applyNumberFormat="1" applyFont="1" applyAlignment="1" quotePrefix="1">
      <alignment horizontal="center"/>
    </xf>
    <xf numFmtId="178" fontId="20" fillId="0" borderId="0" xfId="42" applyNumberFormat="1" applyFont="1" applyBorder="1" applyAlignment="1">
      <alignment horizontal="center"/>
    </xf>
    <xf numFmtId="49" fontId="20" fillId="0" borderId="0" xfId="0" applyNumberFormat="1" applyFont="1" applyAlignment="1">
      <alignment horizontal="left"/>
    </xf>
    <xf numFmtId="49" fontId="24"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69" fontId="20" fillId="0" borderId="0" xfId="0" applyNumberFormat="1" applyFont="1" applyAlignment="1">
      <alignment horizontal="left"/>
    </xf>
    <xf numFmtId="169" fontId="20" fillId="0" borderId="0" xfId="0" applyNumberFormat="1" applyFont="1" applyAlignment="1" quotePrefix="1">
      <alignment horizontal="left"/>
    </xf>
    <xf numFmtId="169" fontId="20" fillId="0" borderId="0" xfId="0" applyNumberFormat="1" applyFont="1" applyAlignment="1">
      <alignment horizontal="center"/>
    </xf>
    <xf numFmtId="169" fontId="20" fillId="0" borderId="0" xfId="0" applyNumberFormat="1" applyFont="1" applyBorder="1" applyAlignment="1">
      <alignment/>
    </xf>
    <xf numFmtId="178" fontId="20" fillId="0" borderId="0" xfId="42" applyNumberFormat="1" applyFont="1" applyBorder="1" applyAlignment="1">
      <alignment/>
    </xf>
    <xf numFmtId="0" fontId="24" fillId="0" borderId="0" xfId="0" applyFont="1" applyBorder="1" applyAlignment="1">
      <alignment/>
    </xf>
    <xf numFmtId="178" fontId="24" fillId="0" borderId="0" xfId="42" applyNumberFormat="1" applyFont="1" applyBorder="1" applyAlignment="1">
      <alignment horizontal="centerContinuous"/>
    </xf>
    <xf numFmtId="178" fontId="20" fillId="0" borderId="0" xfId="42" applyNumberFormat="1" applyFont="1" applyBorder="1" applyAlignment="1">
      <alignment horizontal="centerContinuous"/>
    </xf>
    <xf numFmtId="187"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4"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0" fillId="0" borderId="0" xfId="0" applyFont="1" applyAlignment="1">
      <alignment wrapText="1"/>
    </xf>
    <xf numFmtId="0" fontId="20" fillId="0" borderId="0" xfId="0" applyFont="1" applyBorder="1" applyAlignment="1">
      <alignment wrapText="1"/>
    </xf>
    <xf numFmtId="0" fontId="24" fillId="0" borderId="0" xfId="0" applyNumberFormat="1" applyFont="1" applyAlignment="1">
      <alignment horizontal="right"/>
    </xf>
    <xf numFmtId="178" fontId="20" fillId="0" borderId="0" xfId="42" applyNumberFormat="1" applyFont="1" applyBorder="1" applyAlignment="1" quotePrefix="1">
      <alignment/>
    </xf>
    <xf numFmtId="0" fontId="20" fillId="0" borderId="0" xfId="0" applyFont="1" applyBorder="1" applyAlignment="1">
      <alignment vertical="top" wrapText="1"/>
    </xf>
    <xf numFmtId="0" fontId="24" fillId="0" borderId="0" xfId="0" applyNumberFormat="1" applyFont="1" applyBorder="1" applyAlignment="1">
      <alignment horizontal="centerContinuous"/>
    </xf>
    <xf numFmtId="0" fontId="20" fillId="0" borderId="0" xfId="0" applyFont="1" applyBorder="1" applyAlignment="1">
      <alignment horizontal="justify" vertical="justify"/>
    </xf>
    <xf numFmtId="0" fontId="24" fillId="0" borderId="0" xfId="0" applyFont="1" applyAlignment="1" quotePrefix="1">
      <alignment horizontal="left"/>
    </xf>
    <xf numFmtId="0" fontId="12" fillId="0" borderId="0" xfId="73" applyFont="1" applyAlignment="1">
      <alignment horizontal="right"/>
      <protection/>
    </xf>
    <xf numFmtId="0" fontId="24" fillId="0" borderId="0" xfId="73" applyFont="1">
      <alignment/>
      <protection/>
    </xf>
    <xf numFmtId="0" fontId="20" fillId="0" borderId="0" xfId="73" applyFont="1">
      <alignment/>
      <protection/>
    </xf>
    <xf numFmtId="0" fontId="24"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4" fillId="0" borderId="0" xfId="0" applyFont="1" applyAlignment="1">
      <alignment horizontal="center"/>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4" fontId="20" fillId="0" borderId="0" xfId="42" applyNumberFormat="1" applyFont="1" applyBorder="1" applyAlignment="1">
      <alignment horizontal="right"/>
    </xf>
    <xf numFmtId="184" fontId="20" fillId="0" borderId="0" xfId="42" applyNumberFormat="1" applyFont="1" applyAlignment="1">
      <alignment horizontal="right"/>
    </xf>
    <xf numFmtId="0" fontId="20" fillId="0" borderId="0" xfId="73" applyFont="1" applyBorder="1">
      <alignment/>
      <protection/>
    </xf>
    <xf numFmtId="178" fontId="24" fillId="0" borderId="0" xfId="42" applyNumberFormat="1" applyFont="1" applyBorder="1" applyAlignment="1">
      <alignment horizontal="center"/>
    </xf>
    <xf numFmtId="0" fontId="24" fillId="0" borderId="0" xfId="0" applyFont="1" applyAlignment="1">
      <alignment horizontal="right"/>
    </xf>
    <xf numFmtId="171" fontId="20" fillId="0" borderId="0" xfId="42" applyFont="1" applyAlignment="1">
      <alignment horizontal="right"/>
    </xf>
    <xf numFmtId="184" fontId="24" fillId="0" borderId="0" xfId="42" applyNumberFormat="1" applyFont="1" applyBorder="1" applyAlignment="1">
      <alignment/>
    </xf>
    <xf numFmtId="178" fontId="20" fillId="0" borderId="0" xfId="42" applyNumberFormat="1" applyFont="1" applyAlignment="1">
      <alignment/>
    </xf>
    <xf numFmtId="178" fontId="24" fillId="0" borderId="0" xfId="42" applyNumberFormat="1" applyFont="1" applyAlignment="1">
      <alignment/>
    </xf>
    <xf numFmtId="184" fontId="20" fillId="0" borderId="9" xfId="42" applyNumberFormat="1" applyFont="1" applyBorder="1" applyAlignment="1">
      <alignment horizontal="right"/>
    </xf>
    <xf numFmtId="178" fontId="20" fillId="0" borderId="0" xfId="42" applyNumberFormat="1" applyFont="1" applyAlignment="1">
      <alignment/>
    </xf>
    <xf numFmtId="0" fontId="24" fillId="0" borderId="12" xfId="0" applyFont="1" applyBorder="1" applyAlignment="1">
      <alignment horizontal="left"/>
    </xf>
    <xf numFmtId="0" fontId="19" fillId="0" borderId="12" xfId="0" applyFont="1" applyBorder="1" applyAlignment="1">
      <alignment/>
    </xf>
    <xf numFmtId="0" fontId="20" fillId="0" borderId="0" xfId="75" applyFont="1">
      <alignment/>
      <protection/>
    </xf>
    <xf numFmtId="0" fontId="20" fillId="0" borderId="0" xfId="75" applyFont="1" applyAlignment="1">
      <alignment horizontal="center"/>
      <protection/>
    </xf>
    <xf numFmtId="0" fontId="24" fillId="0" borderId="0" xfId="75" applyFont="1" applyBorder="1">
      <alignment/>
      <protection/>
    </xf>
    <xf numFmtId="0" fontId="20" fillId="0" borderId="0" xfId="75" applyFont="1" applyBorder="1">
      <alignment/>
      <protection/>
    </xf>
    <xf numFmtId="0" fontId="24" fillId="0" borderId="0" xfId="75" applyFont="1">
      <alignment/>
      <protection/>
    </xf>
    <xf numFmtId="0" fontId="24" fillId="0" borderId="0" xfId="75" applyFont="1" applyAlignment="1">
      <alignment horizontal="center"/>
      <protection/>
    </xf>
    <xf numFmtId="0" fontId="20" fillId="0" borderId="13" xfId="75" applyFont="1" applyBorder="1">
      <alignment/>
      <protection/>
    </xf>
    <xf numFmtId="0" fontId="20" fillId="0" borderId="14" xfId="75" applyFont="1" applyBorder="1">
      <alignment/>
      <protection/>
    </xf>
    <xf numFmtId="0" fontId="20" fillId="0" borderId="15" xfId="75" applyFont="1" applyBorder="1" applyAlignment="1">
      <alignment horizontal="center"/>
      <protection/>
    </xf>
    <xf numFmtId="184" fontId="20" fillId="0" borderId="16" xfId="42" applyNumberFormat="1" applyFont="1" applyBorder="1" applyAlignment="1">
      <alignment horizontal="right"/>
    </xf>
    <xf numFmtId="171" fontId="20" fillId="0" borderId="0" xfId="42" applyFont="1" applyBorder="1" applyAlignment="1">
      <alignment horizontal="right"/>
    </xf>
    <xf numFmtId="184" fontId="20" fillId="0" borderId="17" xfId="42" applyNumberFormat="1" applyFont="1" applyBorder="1" applyAlignment="1">
      <alignment horizontal="right"/>
    </xf>
    <xf numFmtId="184" fontId="20" fillId="0" borderId="0" xfId="75" applyNumberFormat="1" applyFont="1" applyAlignment="1">
      <alignment horizontal="right"/>
      <protection/>
    </xf>
    <xf numFmtId="184" fontId="20" fillId="0" borderId="0" xfId="75" applyNumberFormat="1" applyFont="1" applyBorder="1" applyAlignment="1">
      <alignment horizontal="right"/>
      <protection/>
    </xf>
    <xf numFmtId="184" fontId="24" fillId="0" borderId="0" xfId="75" applyNumberFormat="1" applyFont="1" applyAlignment="1">
      <alignment horizontal="right"/>
      <protection/>
    </xf>
    <xf numFmtId="184" fontId="24" fillId="0" borderId="0" xfId="75" applyNumberFormat="1" applyFont="1" applyBorder="1" applyAlignment="1">
      <alignment horizontal="right"/>
      <protection/>
    </xf>
    <xf numFmtId="0" fontId="24"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16" xfId="75" applyFont="1" applyBorder="1">
      <alignment/>
      <protection/>
    </xf>
    <xf numFmtId="0" fontId="20" fillId="0" borderId="17" xfId="75" applyFont="1" applyBorder="1" applyAlignment="1">
      <alignment horizontal="center"/>
      <protection/>
    </xf>
    <xf numFmtId="184" fontId="20" fillId="0" borderId="18" xfId="75" applyNumberFormat="1" applyFont="1" applyBorder="1" applyAlignment="1">
      <alignment horizontal="right"/>
      <protection/>
    </xf>
    <xf numFmtId="184" fontId="20" fillId="0" borderId="19" xfId="75" applyNumberFormat="1" applyFont="1" applyBorder="1" applyAlignment="1">
      <alignment horizontal="right"/>
      <protection/>
    </xf>
    <xf numFmtId="184" fontId="20" fillId="0" borderId="20" xfId="75" applyNumberFormat="1" applyFont="1" applyBorder="1" applyAlignment="1">
      <alignment horizontal="right"/>
      <protection/>
    </xf>
    <xf numFmtId="184" fontId="20" fillId="0" borderId="21" xfId="42" applyNumberFormat="1" applyFont="1" applyBorder="1" applyAlignment="1">
      <alignment horizontal="right"/>
    </xf>
    <xf numFmtId="171" fontId="20" fillId="0" borderId="9" xfId="42" applyFont="1" applyBorder="1" applyAlignment="1">
      <alignment horizontal="right"/>
    </xf>
    <xf numFmtId="184" fontId="20" fillId="0" borderId="22" xfId="42" applyNumberFormat="1" applyFont="1" applyBorder="1" applyAlignment="1">
      <alignment horizontal="right"/>
    </xf>
    <xf numFmtId="184" fontId="24" fillId="0" borderId="0" xfId="42" applyNumberFormat="1" applyFont="1" applyFill="1" applyAlignment="1">
      <alignment/>
    </xf>
    <xf numFmtId="184" fontId="20" fillId="0" borderId="0" xfId="42" applyNumberFormat="1" applyFont="1" applyAlignment="1">
      <alignment/>
    </xf>
    <xf numFmtId="171" fontId="24" fillId="0" borderId="0" xfId="42" applyFont="1" applyFill="1" applyAlignment="1">
      <alignment/>
    </xf>
    <xf numFmtId="184" fontId="24" fillId="0" borderId="19" xfId="42" applyNumberFormat="1" applyFont="1" applyFill="1" applyBorder="1" applyAlignment="1">
      <alignment/>
    </xf>
    <xf numFmtId="184" fontId="24" fillId="0" borderId="0" xfId="42" applyNumberFormat="1" applyFont="1" applyFill="1" applyBorder="1" applyAlignment="1">
      <alignment/>
    </xf>
    <xf numFmtId="184" fontId="20" fillId="0" borderId="0" xfId="42" applyNumberFormat="1" applyFont="1" applyFill="1" applyBorder="1" applyAlignment="1">
      <alignment/>
    </xf>
    <xf numFmtId="184" fontId="24" fillId="0" borderId="23" xfId="42" applyNumberFormat="1" applyFont="1" applyFill="1" applyBorder="1" applyAlignment="1">
      <alignment/>
    </xf>
    <xf numFmtId="184" fontId="24" fillId="0" borderId="9" xfId="42" applyNumberFormat="1" applyFont="1" applyFill="1" applyBorder="1" applyAlignment="1">
      <alignment/>
    </xf>
    <xf numFmtId="184" fontId="20" fillId="0" borderId="9" xfId="42" applyNumberFormat="1" applyFont="1" applyFill="1" applyBorder="1" applyAlignment="1">
      <alignment/>
    </xf>
    <xf numFmtId="169" fontId="24" fillId="0" borderId="0" xfId="0" applyNumberFormat="1" applyFont="1" applyFill="1" applyBorder="1" applyAlignment="1">
      <alignment/>
    </xf>
    <xf numFmtId="184" fontId="20" fillId="0" borderId="0" xfId="42" applyNumberFormat="1" applyFont="1" applyFill="1" applyAlignment="1">
      <alignment/>
    </xf>
    <xf numFmtId="0" fontId="20" fillId="0" borderId="12" xfId="0" applyFont="1" applyBorder="1" applyAlignment="1">
      <alignment horizontal="centerContinuous"/>
    </xf>
    <xf numFmtId="0" fontId="24" fillId="0" borderId="12" xfId="0" applyFont="1" applyBorder="1" applyAlignment="1">
      <alignment horizontal="centerContinuous"/>
    </xf>
    <xf numFmtId="0" fontId="20" fillId="0" borderId="0" xfId="0" applyNumberFormat="1" applyFont="1" applyAlignment="1">
      <alignment horizontal="centerContinuous"/>
    </xf>
    <xf numFmtId="171" fontId="20" fillId="0" borderId="0" xfId="0" applyNumberFormat="1" applyFont="1" applyAlignment="1">
      <alignment/>
    </xf>
    <xf numFmtId="0" fontId="20" fillId="0" borderId="0" xfId="0" applyFont="1" applyBorder="1" applyAlignment="1">
      <alignment vertical="justify"/>
    </xf>
    <xf numFmtId="0" fontId="24" fillId="0" borderId="0" xfId="0" applyFont="1" applyBorder="1" applyAlignment="1">
      <alignment horizontal="left" vertical="justify"/>
    </xf>
    <xf numFmtId="184" fontId="20" fillId="0" borderId="16" xfId="42" applyNumberFormat="1" applyFont="1" applyFill="1" applyBorder="1" applyAlignment="1">
      <alignment horizontal="right"/>
    </xf>
    <xf numFmtId="171" fontId="20" fillId="0" borderId="0" xfId="42" applyFont="1" applyFill="1" applyBorder="1" applyAlignment="1">
      <alignment horizontal="right"/>
    </xf>
    <xf numFmtId="184" fontId="20" fillId="0" borderId="0" xfId="42" applyNumberFormat="1" applyFont="1" applyFill="1" applyBorder="1" applyAlignment="1">
      <alignment horizontal="right"/>
    </xf>
    <xf numFmtId="171" fontId="20" fillId="0" borderId="16" xfId="42" applyFont="1" applyFill="1" applyBorder="1" applyAlignment="1">
      <alignment horizontal="right"/>
    </xf>
    <xf numFmtId="184" fontId="20" fillId="0" borderId="17" xfId="42" applyNumberFormat="1" applyFont="1" applyFill="1" applyBorder="1" applyAlignment="1">
      <alignment horizontal="right"/>
    </xf>
    <xf numFmtId="184" fontId="20" fillId="0" borderId="0" xfId="75" applyNumberFormat="1" applyFont="1" applyFill="1" applyBorder="1" applyAlignment="1">
      <alignment horizontal="right"/>
      <protection/>
    </xf>
    <xf numFmtId="0" fontId="24" fillId="0" borderId="0" xfId="0" applyNumberFormat="1" applyFont="1" applyBorder="1" applyAlignment="1">
      <alignment horizontal="right"/>
    </xf>
    <xf numFmtId="169" fontId="20" fillId="0" borderId="0" xfId="0" applyNumberFormat="1" applyFont="1" applyBorder="1" applyAlignment="1">
      <alignment horizontal="right"/>
    </xf>
    <xf numFmtId="169" fontId="20" fillId="0" borderId="0" xfId="0" applyNumberFormat="1" applyFont="1" applyAlignment="1">
      <alignment horizontal="right"/>
    </xf>
    <xf numFmtId="183" fontId="24" fillId="0" borderId="0" xfId="0" applyNumberFormat="1" applyFont="1" applyAlignment="1">
      <alignment horizontal="right"/>
    </xf>
    <xf numFmtId="0" fontId="24" fillId="0" borderId="0" xfId="75" applyFont="1" applyAlignment="1">
      <alignment horizontal="right"/>
      <protection/>
    </xf>
    <xf numFmtId="0" fontId="20" fillId="0" borderId="0" xfId="75" applyFont="1" applyAlignment="1">
      <alignment horizontal="right"/>
      <protection/>
    </xf>
    <xf numFmtId="0" fontId="24" fillId="0" borderId="0" xfId="0" applyFont="1" applyAlignment="1">
      <alignment wrapText="1"/>
    </xf>
    <xf numFmtId="186" fontId="20" fillId="0" borderId="0" xfId="42" applyNumberFormat="1" applyFont="1" applyAlignment="1">
      <alignment horizontal="right"/>
    </xf>
    <xf numFmtId="187" fontId="20" fillId="0" borderId="0" xfId="0" applyNumberFormat="1" applyFont="1" applyAlignment="1">
      <alignment horizontal="right"/>
    </xf>
    <xf numFmtId="171" fontId="20" fillId="0" borderId="24" xfId="0" applyNumberFormat="1" applyFont="1" applyBorder="1" applyAlignment="1">
      <alignment horizontal="right"/>
    </xf>
    <xf numFmtId="184" fontId="11" fillId="0" borderId="0" xfId="42" applyNumberFormat="1" applyFont="1" applyAlignment="1">
      <alignment/>
    </xf>
    <xf numFmtId="184" fontId="11" fillId="0" borderId="0" xfId="42" applyNumberFormat="1" applyFont="1" applyBorder="1" applyAlignment="1">
      <alignment/>
    </xf>
    <xf numFmtId="0" fontId="24" fillId="0" borderId="0" xfId="0" applyFont="1" applyAlignment="1">
      <alignment vertical="top" wrapText="1"/>
    </xf>
    <xf numFmtId="184" fontId="20" fillId="0" borderId="0" xfId="0" applyNumberFormat="1" applyFont="1" applyBorder="1" applyAlignment="1">
      <alignment/>
    </xf>
    <xf numFmtId="184" fontId="20" fillId="0" borderId="0" xfId="0" applyNumberFormat="1" applyFont="1" applyAlignment="1">
      <alignment/>
    </xf>
    <xf numFmtId="184" fontId="20" fillId="0" borderId="24" xfId="0" applyNumberFormat="1" applyFont="1" applyBorder="1" applyAlignment="1">
      <alignment/>
    </xf>
    <xf numFmtId="184" fontId="20" fillId="0" borderId="24" xfId="42" applyNumberFormat="1" applyFont="1" applyBorder="1" applyAlignment="1">
      <alignment horizontal="right"/>
    </xf>
    <xf numFmtId="184" fontId="24" fillId="0" borderId="24" xfId="42" applyNumberFormat="1" applyFont="1" applyBorder="1" applyAlignment="1">
      <alignment/>
    </xf>
    <xf numFmtId="178" fontId="20" fillId="0" borderId="0" xfId="42" applyNumberFormat="1" applyFont="1" applyFill="1" applyBorder="1" applyAlignment="1">
      <alignment/>
    </xf>
    <xf numFmtId="0" fontId="24" fillId="0" borderId="0" xfId="0" applyNumberFormat="1" applyFont="1" applyFill="1" applyAlignment="1">
      <alignment horizontal="left"/>
    </xf>
    <xf numFmtId="0" fontId="20" fillId="0" borderId="0" xfId="0" applyNumberFormat="1" applyFont="1" applyFill="1" applyAlignment="1">
      <alignment horizontal="justify" vertical="top" wrapText="1"/>
    </xf>
    <xf numFmtId="178" fontId="20" fillId="0" borderId="0" xfId="42" applyNumberFormat="1" applyFont="1" applyFill="1" applyBorder="1" applyAlignment="1">
      <alignment horizontal="right" wrapText="1"/>
    </xf>
    <xf numFmtId="49" fontId="24" fillId="0" borderId="0" xfId="42" applyNumberFormat="1" applyFont="1" applyFill="1" applyBorder="1" applyAlignment="1">
      <alignment/>
    </xf>
    <xf numFmtId="169" fontId="20" fillId="0" borderId="0" xfId="0" applyNumberFormat="1" applyFont="1" applyFill="1" applyBorder="1" applyAlignment="1">
      <alignment horizontal="center"/>
    </xf>
    <xf numFmtId="169" fontId="20" fillId="0" borderId="0" xfId="0" applyNumberFormat="1" applyFont="1" applyFill="1" applyBorder="1" applyAlignment="1">
      <alignment/>
    </xf>
    <xf numFmtId="178" fontId="20" fillId="0" borderId="0" xfId="42" applyNumberFormat="1" applyFont="1" applyFill="1" applyBorder="1" applyAlignment="1">
      <alignment horizontal="center"/>
    </xf>
    <xf numFmtId="0" fontId="24" fillId="0" borderId="0" xfId="0" applyFont="1" applyFill="1" applyAlignment="1">
      <alignment horizontal="centerContinuous"/>
    </xf>
    <xf numFmtId="178" fontId="20" fillId="0" borderId="0" xfId="0" applyNumberFormat="1" applyFont="1" applyFill="1" applyBorder="1" applyAlignment="1">
      <alignment/>
    </xf>
    <xf numFmtId="0" fontId="24"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78" fontId="20"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0" fontId="20" fillId="0" borderId="0" xfId="76" applyFont="1" applyFill="1">
      <alignment/>
      <protection/>
    </xf>
    <xf numFmtId="184" fontId="20" fillId="0" borderId="0" xfId="76" applyNumberFormat="1" applyFont="1" applyFill="1">
      <alignment/>
      <protection/>
    </xf>
    <xf numFmtId="0" fontId="7" fillId="0" borderId="0" xfId="76" applyFont="1" applyFill="1">
      <alignment/>
      <protection/>
    </xf>
    <xf numFmtId="169" fontId="24" fillId="0" borderId="0" xfId="0" applyNumberFormat="1" applyFont="1" applyBorder="1" applyAlignment="1">
      <alignment horizontal="right"/>
    </xf>
    <xf numFmtId="169" fontId="24" fillId="0" borderId="0" xfId="0" applyNumberFormat="1" applyFont="1" applyAlignment="1">
      <alignment horizontal="right"/>
    </xf>
    <xf numFmtId="0" fontId="24" fillId="0" borderId="0" xfId="0" applyFont="1" applyAlignment="1">
      <alignment horizontal="right" wrapText="1"/>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184" fontId="20" fillId="0" borderId="19"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183" fontId="20" fillId="0" borderId="0" xfId="0" applyNumberFormat="1" applyFont="1" applyFill="1" applyAlignment="1">
      <alignment horizontal="right"/>
    </xf>
    <xf numFmtId="0" fontId="24" fillId="0" borderId="0" xfId="76" applyFont="1" applyFill="1" applyAlignment="1">
      <alignment horizontal="center"/>
      <protection/>
    </xf>
    <xf numFmtId="38" fontId="24" fillId="0" borderId="0" xfId="42" applyNumberFormat="1" applyFont="1" applyFill="1" applyAlignment="1">
      <alignment/>
    </xf>
    <xf numFmtId="0" fontId="24" fillId="0" borderId="0" xfId="75" applyFont="1" applyAlignment="1">
      <alignment/>
      <protection/>
    </xf>
    <xf numFmtId="0" fontId="20" fillId="0" borderId="0" xfId="0" applyFont="1" applyFill="1" applyAlignment="1">
      <alignment horizontal="justify" wrapText="1"/>
    </xf>
    <xf numFmtId="0" fontId="24" fillId="0" borderId="0" xfId="0" applyFont="1" applyBorder="1" applyAlignment="1">
      <alignment/>
    </xf>
    <xf numFmtId="191" fontId="20" fillId="0" borderId="9" xfId="42" applyNumberFormat="1" applyFont="1" applyBorder="1" applyAlignment="1">
      <alignment horizontal="justify" vertical="top" wrapText="1"/>
    </xf>
    <xf numFmtId="191" fontId="20" fillId="0" borderId="0" xfId="42" applyNumberFormat="1" applyFont="1" applyAlignment="1">
      <alignment horizontal="justify" vertical="top" wrapText="1"/>
    </xf>
    <xf numFmtId="0" fontId="6" fillId="0" borderId="0" xfId="0" applyFont="1" applyAlignment="1">
      <alignment horizontal="left"/>
    </xf>
    <xf numFmtId="49" fontId="6" fillId="0" borderId="0" xfId="0" applyNumberFormat="1" applyFont="1" applyAlignment="1">
      <alignment horizontal="left" vertical="top"/>
    </xf>
    <xf numFmtId="171" fontId="24" fillId="0" borderId="0" xfId="42" applyFont="1" applyBorder="1" applyAlignment="1">
      <alignment horizontal="right"/>
    </xf>
    <xf numFmtId="37" fontId="20" fillId="0" borderId="0" xfId="42" applyNumberFormat="1" applyFont="1" applyFill="1" applyBorder="1" applyAlignment="1">
      <alignment horizontal="right" vertical="top" wrapText="1"/>
    </xf>
    <xf numFmtId="171" fontId="20" fillId="0" borderId="17" xfId="42" applyFont="1" applyFill="1" applyBorder="1" applyAlignment="1">
      <alignment horizontal="right"/>
    </xf>
    <xf numFmtId="184" fontId="20" fillId="0" borderId="0" xfId="42" applyNumberFormat="1" applyFont="1" applyFill="1" applyAlignment="1">
      <alignment horizontal="right"/>
    </xf>
    <xf numFmtId="171" fontId="20" fillId="0" borderId="0" xfId="42" applyFont="1" applyAlignment="1">
      <alignment horizontal="justify" vertical="top" wrapText="1"/>
    </xf>
    <xf numFmtId="183" fontId="24" fillId="0" borderId="0" xfId="0" applyNumberFormat="1" applyFont="1" applyBorder="1" applyAlignment="1">
      <alignment horizontal="right"/>
    </xf>
    <xf numFmtId="183" fontId="24" fillId="0" borderId="0" xfId="0" applyNumberFormat="1" applyFont="1" applyAlignment="1">
      <alignment/>
    </xf>
    <xf numFmtId="184" fontId="20" fillId="0" borderId="0" xfId="0" applyNumberFormat="1" applyFont="1" applyFill="1" applyBorder="1" applyAlignment="1">
      <alignment/>
    </xf>
    <xf numFmtId="184" fontId="20" fillId="0" borderId="19" xfId="0" applyNumberFormat="1" applyFont="1" applyFill="1" applyBorder="1" applyAlignment="1">
      <alignment/>
    </xf>
    <xf numFmtId="184" fontId="20" fillId="0" borderId="19" xfId="42" applyNumberFormat="1" applyFont="1" applyFill="1" applyBorder="1" applyAlignment="1">
      <alignment horizontal="right"/>
    </xf>
    <xf numFmtId="191" fontId="20" fillId="0" borderId="0" xfId="42" applyNumberFormat="1" applyFont="1" applyFill="1" applyAlignment="1">
      <alignment horizontal="justify" vertical="top" wrapText="1"/>
    </xf>
    <xf numFmtId="191" fontId="20" fillId="0" borderId="19" xfId="42" applyNumberFormat="1" applyFont="1" applyFill="1" applyBorder="1" applyAlignment="1">
      <alignment vertical="top" wrapText="1"/>
    </xf>
    <xf numFmtId="191" fontId="20" fillId="0" borderId="24" xfId="42" applyNumberFormat="1" applyFont="1" applyFill="1" applyBorder="1" applyAlignment="1">
      <alignment wrapText="1"/>
    </xf>
    <xf numFmtId="191" fontId="20" fillId="0" borderId="24" xfId="42" applyNumberFormat="1" applyFont="1" applyFill="1" applyBorder="1" applyAlignment="1">
      <alignment/>
    </xf>
    <xf numFmtId="191" fontId="24" fillId="0" borderId="24" xfId="42" applyNumberFormat="1" applyFont="1" applyBorder="1" applyAlignment="1">
      <alignment/>
    </xf>
    <xf numFmtId="191" fontId="20" fillId="0" borderId="0" xfId="42" applyNumberFormat="1" applyFont="1" applyFill="1" applyBorder="1" applyAlignment="1">
      <alignment wrapText="1"/>
    </xf>
    <xf numFmtId="191" fontId="20" fillId="0" borderId="0" xfId="42" applyNumberFormat="1" applyFont="1" applyFill="1" applyAlignment="1">
      <alignment wrapText="1"/>
    </xf>
    <xf numFmtId="191" fontId="20" fillId="0" borderId="0" xfId="42" applyNumberFormat="1" applyFont="1" applyAlignment="1">
      <alignment wrapText="1"/>
    </xf>
    <xf numFmtId="184" fontId="20" fillId="0" borderId="0" xfId="42" applyNumberFormat="1" applyFont="1" applyFill="1" applyAlignment="1">
      <alignment wrapText="1"/>
    </xf>
    <xf numFmtId="184" fontId="20" fillId="0" borderId="0" xfId="42" applyNumberFormat="1" applyFont="1" applyFill="1" applyAlignment="1">
      <alignment horizontal="justify" wrapText="1"/>
    </xf>
    <xf numFmtId="0" fontId="24" fillId="0" borderId="0" xfId="0" applyNumberFormat="1" applyFont="1" applyFill="1" applyAlignment="1">
      <alignment horizontal="right"/>
    </xf>
    <xf numFmtId="184" fontId="20" fillId="0" borderId="0" xfId="42" applyNumberFormat="1" applyFont="1" applyFill="1" applyAlignment="1">
      <alignment horizontal="right" wrapText="1"/>
    </xf>
    <xf numFmtId="37" fontId="16" fillId="0" borderId="0" xfId="77" applyFont="1" applyFill="1">
      <alignment/>
      <protection/>
    </xf>
    <xf numFmtId="184" fontId="17" fillId="0" borderId="0" xfId="77" applyNumberFormat="1" applyFont="1" applyFill="1">
      <alignment/>
      <protection/>
    </xf>
    <xf numFmtId="169" fontId="20" fillId="0" borderId="0" xfId="0" applyNumberFormat="1" applyFont="1" applyFill="1" applyBorder="1" applyAlignment="1">
      <alignment/>
    </xf>
    <xf numFmtId="169" fontId="20" fillId="0" borderId="0" xfId="0" applyNumberFormat="1" applyFont="1" applyAlignment="1">
      <alignment/>
    </xf>
    <xf numFmtId="169" fontId="20" fillId="0" borderId="0" xfId="0" applyNumberFormat="1" applyFont="1" applyBorder="1" applyAlignment="1">
      <alignment/>
    </xf>
    <xf numFmtId="0" fontId="24" fillId="0" borderId="0" xfId="0" applyNumberFormat="1" applyFont="1" applyAlignment="1">
      <alignment/>
    </xf>
    <xf numFmtId="37" fontId="20" fillId="0" borderId="0" xfId="42" applyNumberFormat="1" applyFont="1" applyFill="1" applyBorder="1" applyAlignment="1">
      <alignment vertical="top" wrapText="1"/>
    </xf>
    <xf numFmtId="171" fontId="20" fillId="0" borderId="0" xfId="42" applyFont="1" applyAlignment="1">
      <alignment/>
    </xf>
    <xf numFmtId="0" fontId="24" fillId="0" borderId="0" xfId="0" applyFont="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0" fontId="24" fillId="0" borderId="0" xfId="0" applyFont="1" applyBorder="1" applyAlignment="1">
      <alignment horizontal="left" vertical="top"/>
    </xf>
    <xf numFmtId="0" fontId="11" fillId="0" borderId="0" xfId="0" applyNumberFormat="1" applyFont="1" applyBorder="1" applyAlignment="1" quotePrefix="1">
      <alignment horizontal="left" vertical="top"/>
    </xf>
    <xf numFmtId="1" fontId="24"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4" fillId="0" borderId="0" xfId="0" applyNumberFormat="1" applyFont="1" applyAlignment="1">
      <alignment horizontal="left" vertical="top"/>
    </xf>
    <xf numFmtId="1" fontId="24"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0" fillId="0" borderId="0" xfId="0" applyAlignment="1">
      <alignment/>
    </xf>
    <xf numFmtId="0" fontId="20" fillId="0" borderId="0" xfId="0" applyNumberFormat="1" applyFont="1" applyBorder="1" applyAlignment="1">
      <alignment horizontal="right"/>
    </xf>
    <xf numFmtId="0" fontId="19" fillId="0" borderId="0" xfId="0" applyFont="1" applyAlignment="1">
      <alignment horizontal="right"/>
    </xf>
    <xf numFmtId="171" fontId="20" fillId="0" borderId="9" xfId="42" applyFont="1" applyFill="1" applyBorder="1" applyAlignment="1">
      <alignment/>
    </xf>
    <xf numFmtId="184" fontId="20" fillId="0" borderId="14" xfId="42" applyNumberFormat="1" applyFont="1" applyFill="1" applyBorder="1" applyAlignment="1">
      <alignment horizontal="right"/>
    </xf>
    <xf numFmtId="184" fontId="20" fillId="0" borderId="14" xfId="0" applyNumberFormat="1" applyFont="1" applyFill="1" applyBorder="1" applyAlignment="1">
      <alignment/>
    </xf>
    <xf numFmtId="184" fontId="24" fillId="0" borderId="14" xfId="42" applyNumberFormat="1" applyFont="1" applyFill="1" applyBorder="1" applyAlignment="1">
      <alignment/>
    </xf>
    <xf numFmtId="184" fontId="20" fillId="0" borderId="9" xfId="42" applyNumberFormat="1" applyFont="1" applyBorder="1" applyAlignment="1">
      <alignment/>
    </xf>
    <xf numFmtId="191" fontId="20" fillId="0" borderId="0" xfId="42" applyNumberFormat="1" applyFont="1" applyFill="1" applyBorder="1" applyAlignment="1">
      <alignment vertical="top" wrapText="1"/>
    </xf>
    <xf numFmtId="49" fontId="11" fillId="0" borderId="0" xfId="0" applyNumberFormat="1" applyFont="1" applyAlignment="1">
      <alignment horizontal="left" vertical="top"/>
    </xf>
    <xf numFmtId="191" fontId="20" fillId="0" borderId="0" xfId="42" applyNumberFormat="1" applyFont="1" applyBorder="1" applyAlignment="1">
      <alignment horizontal="justify" vertical="top" wrapText="1"/>
    </xf>
    <xf numFmtId="171" fontId="17" fillId="0" borderId="0" xfId="42" applyNumberFormat="1" applyFont="1" applyBorder="1" applyAlignment="1">
      <alignment horizontal="center"/>
    </xf>
    <xf numFmtId="171" fontId="20" fillId="0" borderId="16" xfId="42" applyFont="1" applyBorder="1" applyAlignment="1">
      <alignment horizontal="right"/>
    </xf>
    <xf numFmtId="171" fontId="20" fillId="0" borderId="17" xfId="42" applyFont="1" applyBorder="1" applyAlignment="1">
      <alignment horizontal="right"/>
    </xf>
    <xf numFmtId="191" fontId="20" fillId="0" borderId="0" xfId="42" applyNumberFormat="1" applyFont="1" applyFill="1" applyBorder="1" applyAlignment="1">
      <alignment horizontal="right"/>
    </xf>
    <xf numFmtId="0" fontId="24" fillId="0" borderId="0" xfId="0" applyFont="1" applyFill="1" applyBorder="1" applyAlignment="1">
      <alignment/>
    </xf>
    <xf numFmtId="184" fontId="20" fillId="0" borderId="0" xfId="42" applyNumberFormat="1" applyFont="1" applyBorder="1" applyAlignment="1">
      <alignment/>
    </xf>
    <xf numFmtId="0" fontId="24" fillId="0" borderId="0" xfId="76" applyFont="1" applyFill="1">
      <alignment/>
      <protection/>
    </xf>
    <xf numFmtId="0" fontId="20" fillId="0" borderId="0" xfId="76" applyFont="1" applyFill="1" applyAlignment="1">
      <alignment horizontal="right"/>
      <protection/>
    </xf>
    <xf numFmtId="0" fontId="20" fillId="0" borderId="0" xfId="76" applyFont="1" applyFill="1" applyAlignment="1">
      <alignment horizontal="center"/>
      <protection/>
    </xf>
    <xf numFmtId="184" fontId="20" fillId="0" borderId="23" xfId="42" applyNumberFormat="1" applyFont="1" applyFill="1" applyBorder="1" applyAlignment="1">
      <alignment/>
    </xf>
    <xf numFmtId="191" fontId="20" fillId="0" borderId="0" xfId="42" applyNumberFormat="1" applyFont="1" applyFill="1" applyAlignment="1">
      <alignment/>
    </xf>
    <xf numFmtId="37" fontId="20" fillId="0" borderId="24" xfId="42" applyNumberFormat="1" applyFont="1" applyBorder="1" applyAlignment="1">
      <alignment horizontal="right"/>
    </xf>
    <xf numFmtId="37" fontId="20" fillId="0" borderId="24" xfId="42" applyNumberFormat="1" applyFont="1" applyBorder="1" applyAlignment="1">
      <alignment/>
    </xf>
    <xf numFmtId="191" fontId="20" fillId="0" borderId="0" xfId="42" applyNumberFormat="1" applyFont="1" applyFill="1" applyBorder="1" applyAlignment="1">
      <alignment/>
    </xf>
    <xf numFmtId="3" fontId="20" fillId="0" borderId="0" xfId="0" applyNumberFormat="1" applyFont="1" applyFill="1" applyBorder="1" applyAlignment="1">
      <alignment/>
    </xf>
    <xf numFmtId="3" fontId="20" fillId="0" borderId="0" xfId="42" applyNumberFormat="1" applyFont="1" applyFill="1" applyBorder="1" applyAlignment="1">
      <alignment horizontal="right"/>
    </xf>
    <xf numFmtId="37" fontId="20" fillId="0" borderId="24" xfId="0" applyNumberFormat="1" applyFont="1" applyFill="1" applyBorder="1" applyAlignment="1">
      <alignment/>
    </xf>
    <xf numFmtId="37" fontId="20" fillId="0" borderId="24" xfId="42" applyNumberFormat="1" applyFont="1" applyFill="1" applyBorder="1" applyAlignment="1">
      <alignment horizontal="right"/>
    </xf>
    <xf numFmtId="191" fontId="20" fillId="0" borderId="24" xfId="42" applyNumberFormat="1" applyFont="1" applyBorder="1" applyAlignment="1">
      <alignment wrapText="1"/>
    </xf>
    <xf numFmtId="37" fontId="20" fillId="0" borderId="0" xfId="0" applyNumberFormat="1" applyFont="1" applyAlignment="1">
      <alignment horizontal="right"/>
    </xf>
    <xf numFmtId="37" fontId="20" fillId="0" borderId="0" xfId="0" applyNumberFormat="1" applyFont="1" applyAlignment="1">
      <alignment/>
    </xf>
    <xf numFmtId="1" fontId="24" fillId="0" borderId="0" xfId="0" applyNumberFormat="1" applyFont="1" applyAlignment="1">
      <alignment horizontal="left"/>
    </xf>
    <xf numFmtId="171" fontId="24" fillId="0" borderId="0" xfId="42" applyFont="1" applyFill="1" applyBorder="1" applyAlignment="1">
      <alignment/>
    </xf>
    <xf numFmtId="0" fontId="27" fillId="0" borderId="0" xfId="73" applyFont="1">
      <alignment/>
      <protection/>
    </xf>
    <xf numFmtId="0" fontId="30" fillId="0" borderId="0" xfId="0" applyFont="1" applyAlignment="1">
      <alignment/>
    </xf>
    <xf numFmtId="0" fontId="28" fillId="0" borderId="0" xfId="73" applyFont="1">
      <alignment/>
      <protection/>
    </xf>
    <xf numFmtId="0" fontId="27" fillId="0" borderId="0" xfId="0" applyNumberFormat="1" applyFont="1" applyFill="1" applyAlignment="1">
      <alignment horizontal="center"/>
    </xf>
    <xf numFmtId="0" fontId="27" fillId="0" borderId="0" xfId="0" applyFont="1" applyAlignment="1">
      <alignment horizontal="right"/>
    </xf>
    <xf numFmtId="0" fontId="30" fillId="0" borderId="0" xfId="0" applyFont="1" applyFill="1" applyAlignment="1">
      <alignment horizontal="left"/>
    </xf>
    <xf numFmtId="184" fontId="27" fillId="0" borderId="0" xfId="42" applyNumberFormat="1" applyFont="1" applyAlignment="1">
      <alignment horizontal="right"/>
    </xf>
    <xf numFmtId="184" fontId="30" fillId="0" borderId="0" xfId="42" applyNumberFormat="1" applyFont="1" applyAlignment="1">
      <alignment horizontal="right"/>
    </xf>
    <xf numFmtId="0" fontId="27" fillId="0" borderId="0" xfId="0" applyFont="1" applyFill="1" applyAlignment="1">
      <alignment horizontal="center"/>
    </xf>
    <xf numFmtId="0" fontId="30" fillId="0" borderId="0" xfId="0" applyFont="1" applyFill="1" applyBorder="1" applyAlignment="1">
      <alignment/>
    </xf>
    <xf numFmtId="184" fontId="27" fillId="0" borderId="0" xfId="42" applyNumberFormat="1" applyFont="1" applyFill="1" applyAlignment="1">
      <alignment horizontal="right"/>
    </xf>
    <xf numFmtId="178" fontId="30" fillId="0" borderId="0" xfId="42" applyNumberFormat="1" applyFont="1" applyFill="1" applyAlignment="1">
      <alignment horizontal="right"/>
    </xf>
    <xf numFmtId="184" fontId="30" fillId="0" borderId="0" xfId="0" applyNumberFormat="1" applyFont="1" applyFill="1" applyAlignment="1">
      <alignment/>
    </xf>
    <xf numFmtId="178" fontId="27" fillId="0" borderId="0" xfId="42" applyNumberFormat="1" applyFont="1" applyFill="1" applyAlignment="1">
      <alignment horizontal="right"/>
    </xf>
    <xf numFmtId="184" fontId="30" fillId="0" borderId="0" xfId="42" applyNumberFormat="1" applyFont="1" applyFill="1" applyAlignment="1">
      <alignment horizontal="right"/>
    </xf>
    <xf numFmtId="178" fontId="30" fillId="0" borderId="0" xfId="42" applyNumberFormat="1" applyFont="1" applyBorder="1" applyAlignment="1">
      <alignment horizontal="right"/>
    </xf>
    <xf numFmtId="184" fontId="27" fillId="0" borderId="0" xfId="42" applyNumberFormat="1" applyFont="1" applyBorder="1" applyAlignment="1">
      <alignment horizontal="right"/>
    </xf>
    <xf numFmtId="184" fontId="30" fillId="0" borderId="0" xfId="42" applyNumberFormat="1" applyFont="1" applyBorder="1" applyAlignment="1">
      <alignment horizontal="right"/>
    </xf>
    <xf numFmtId="178" fontId="27" fillId="0" borderId="0" xfId="42" applyNumberFormat="1" applyFont="1" applyBorder="1" applyAlignment="1">
      <alignment horizontal="right"/>
    </xf>
    <xf numFmtId="0" fontId="31" fillId="0" borderId="0" xfId="0" applyFont="1" applyAlignment="1">
      <alignment/>
    </xf>
    <xf numFmtId="0" fontId="30" fillId="0" borderId="0" xfId="42" applyNumberFormat="1" applyFont="1" applyFill="1" applyBorder="1" applyAlignment="1">
      <alignment horizontal="right"/>
    </xf>
    <xf numFmtId="183" fontId="30" fillId="0" borderId="0" xfId="0" applyNumberFormat="1" applyFont="1" applyFill="1" applyAlignment="1">
      <alignment horizontal="right"/>
    </xf>
    <xf numFmtId="0" fontId="30" fillId="0" borderId="0" xfId="0" applyNumberFormat="1" applyFont="1" applyFill="1" applyAlignment="1">
      <alignment horizontal="right"/>
    </xf>
    <xf numFmtId="0" fontId="30" fillId="0" borderId="0" xfId="0" applyNumberFormat="1" applyFont="1" applyFill="1" applyAlignment="1">
      <alignment horizontal="center"/>
    </xf>
    <xf numFmtId="0" fontId="30" fillId="0" borderId="19" xfId="0" applyNumberFormat="1" applyFont="1" applyFill="1" applyBorder="1" applyAlignment="1">
      <alignment horizontal="center"/>
    </xf>
    <xf numFmtId="184" fontId="30" fillId="0" borderId="25" xfId="42" applyNumberFormat="1" applyFont="1" applyFill="1" applyBorder="1" applyAlignment="1">
      <alignment/>
    </xf>
    <xf numFmtId="184" fontId="30" fillId="0" borderId="26" xfId="42" applyNumberFormat="1" applyFont="1" applyFill="1" applyBorder="1" applyAlignment="1">
      <alignment/>
    </xf>
    <xf numFmtId="184" fontId="27" fillId="0" borderId="27" xfId="42" applyNumberFormat="1" applyFont="1" applyFill="1" applyBorder="1" applyAlignment="1">
      <alignment/>
    </xf>
    <xf numFmtId="184" fontId="30" fillId="0" borderId="27" xfId="42" applyNumberFormat="1" applyFont="1" applyFill="1" applyBorder="1" applyAlignment="1">
      <alignment/>
    </xf>
    <xf numFmtId="184" fontId="30" fillId="0" borderId="0" xfId="42" applyNumberFormat="1" applyFont="1" applyFill="1" applyBorder="1" applyAlignment="1">
      <alignment/>
    </xf>
    <xf numFmtId="184" fontId="27" fillId="0" borderId="26" xfId="42" applyNumberFormat="1" applyFont="1" applyFill="1" applyBorder="1" applyAlignment="1">
      <alignment/>
    </xf>
    <xf numFmtId="184" fontId="27" fillId="0" borderId="28" xfId="42" applyNumberFormat="1" applyFont="1" applyFill="1" applyBorder="1" applyAlignment="1">
      <alignment/>
    </xf>
    <xf numFmtId="184" fontId="30" fillId="0" borderId="28" xfId="42" applyNumberFormat="1" applyFont="1" applyFill="1" applyBorder="1" applyAlignment="1">
      <alignment/>
    </xf>
    <xf numFmtId="184" fontId="27" fillId="0" borderId="27" xfId="42" applyNumberFormat="1" applyFont="1" applyFill="1" applyBorder="1" applyAlignment="1">
      <alignment horizontal="right"/>
    </xf>
    <xf numFmtId="184" fontId="30" fillId="0" borderId="27" xfId="42" applyNumberFormat="1" applyFont="1" applyFill="1" applyBorder="1" applyAlignment="1">
      <alignment horizontal="right"/>
    </xf>
    <xf numFmtId="184" fontId="27" fillId="0" borderId="0" xfId="42" applyNumberFormat="1" applyFont="1" applyFill="1" applyBorder="1" applyAlignment="1">
      <alignment horizontal="right"/>
    </xf>
    <xf numFmtId="184" fontId="30" fillId="0" borderId="0" xfId="42" applyNumberFormat="1" applyFont="1" applyFill="1" applyBorder="1" applyAlignment="1">
      <alignment horizontal="right"/>
    </xf>
    <xf numFmtId="184" fontId="27" fillId="0" borderId="11" xfId="42" applyNumberFormat="1" applyFont="1" applyFill="1" applyBorder="1" applyAlignment="1">
      <alignment horizontal="right"/>
    </xf>
    <xf numFmtId="184" fontId="30" fillId="0" borderId="11" xfId="42" applyNumberFormat="1" applyFont="1" applyFill="1" applyBorder="1" applyAlignment="1">
      <alignment horizontal="right"/>
    </xf>
    <xf numFmtId="184" fontId="27" fillId="0" borderId="0" xfId="42" applyNumberFormat="1" applyFont="1" applyFill="1" applyBorder="1" applyAlignment="1">
      <alignment/>
    </xf>
    <xf numFmtId="184" fontId="27" fillId="0" borderId="25" xfId="42" applyNumberFormat="1" applyFont="1" applyFill="1" applyBorder="1" applyAlignment="1">
      <alignment/>
    </xf>
    <xf numFmtId="184" fontId="27" fillId="0" borderId="25" xfId="42" applyNumberFormat="1" applyFont="1" applyFill="1" applyBorder="1" applyAlignment="1">
      <alignment horizontal="right"/>
    </xf>
    <xf numFmtId="184" fontId="27" fillId="0" borderId="26" xfId="42" applyNumberFormat="1" applyFont="1" applyFill="1" applyBorder="1" applyAlignment="1">
      <alignment horizontal="right"/>
    </xf>
    <xf numFmtId="184" fontId="30" fillId="0" borderId="25" xfId="42" applyNumberFormat="1" applyFont="1" applyFill="1" applyBorder="1" applyAlignment="1">
      <alignment horizontal="right"/>
    </xf>
    <xf numFmtId="184" fontId="30" fillId="0" borderId="26" xfId="42" applyNumberFormat="1" applyFont="1" applyFill="1" applyBorder="1" applyAlignment="1">
      <alignment horizontal="right"/>
    </xf>
    <xf numFmtId="184" fontId="27" fillId="0" borderId="19" xfId="42" applyNumberFormat="1" applyFont="1" applyFill="1" applyBorder="1" applyAlignment="1">
      <alignment/>
    </xf>
    <xf numFmtId="184" fontId="30" fillId="0" borderId="19" xfId="42" applyNumberFormat="1" applyFont="1" applyFill="1" applyBorder="1" applyAlignment="1">
      <alignment/>
    </xf>
    <xf numFmtId="184" fontId="30" fillId="0" borderId="11" xfId="42" applyNumberFormat="1" applyFont="1" applyFill="1" applyBorder="1" applyAlignment="1">
      <alignment/>
    </xf>
    <xf numFmtId="178" fontId="30" fillId="0" borderId="0" xfId="42" applyNumberFormat="1" applyFont="1" applyFill="1" applyBorder="1" applyAlignment="1">
      <alignment/>
    </xf>
    <xf numFmtId="171" fontId="30" fillId="0" borderId="24" xfId="42" applyNumberFormat="1" applyFont="1" applyFill="1" applyBorder="1" applyAlignment="1">
      <alignment/>
    </xf>
    <xf numFmtId="0" fontId="20" fillId="0" borderId="0" xfId="0" applyFont="1" applyBorder="1" applyAlignment="1">
      <alignment horizontal="left" wrapText="1"/>
    </xf>
    <xf numFmtId="0" fontId="20" fillId="0" borderId="0" xfId="0" applyFont="1" applyAlignment="1">
      <alignment horizontal="justify"/>
    </xf>
    <xf numFmtId="0" fontId="20" fillId="0" borderId="0" xfId="0" applyFont="1" applyAlignment="1">
      <alignment horizontal="left" wrapText="1"/>
    </xf>
    <xf numFmtId="200" fontId="20" fillId="0" borderId="0" xfId="75" applyNumberFormat="1" applyFont="1">
      <alignment/>
      <protection/>
    </xf>
    <xf numFmtId="201" fontId="20" fillId="0" borderId="0" xfId="75" applyNumberFormat="1" applyFont="1">
      <alignment/>
      <protection/>
    </xf>
    <xf numFmtId="184" fontId="20" fillId="0" borderId="14" xfId="42" applyNumberFormat="1" applyFont="1" applyBorder="1" applyAlignment="1">
      <alignment/>
    </xf>
    <xf numFmtId="10" fontId="24" fillId="0" borderId="0" xfId="81" applyNumberFormat="1" applyFont="1" applyBorder="1" applyAlignment="1">
      <alignment/>
    </xf>
    <xf numFmtId="10" fontId="24" fillId="0" borderId="0" xfId="81" applyNumberFormat="1" applyFont="1" applyAlignment="1">
      <alignment horizontal="centerContinuous"/>
    </xf>
    <xf numFmtId="37" fontId="20" fillId="0" borderId="24" xfId="42" applyNumberFormat="1" applyFont="1" applyFill="1" applyBorder="1" applyAlignment="1">
      <alignment/>
    </xf>
    <xf numFmtId="171" fontId="20" fillId="0" borderId="0" xfId="42" applyFont="1" applyFill="1" applyAlignment="1">
      <alignment horizontal="right"/>
    </xf>
    <xf numFmtId="0" fontId="24" fillId="0" borderId="12" xfId="76" applyFont="1" applyFill="1" applyBorder="1">
      <alignment/>
      <protection/>
    </xf>
    <xf numFmtId="0" fontId="24" fillId="0" borderId="0" xfId="76" applyFont="1" applyFill="1" applyAlignment="1">
      <alignment horizontal="right"/>
      <protection/>
    </xf>
    <xf numFmtId="183" fontId="24" fillId="0" borderId="0" xfId="0" applyNumberFormat="1" applyFont="1" applyFill="1" applyAlignment="1">
      <alignment horizontal="right"/>
    </xf>
    <xf numFmtId="184" fontId="20" fillId="0" borderId="0" xfId="0" applyNumberFormat="1" applyFont="1" applyFill="1" applyAlignment="1">
      <alignment/>
    </xf>
    <xf numFmtId="184" fontId="20" fillId="0" borderId="0" xfId="0" applyNumberFormat="1" applyFont="1" applyFill="1" applyBorder="1" applyAlignment="1">
      <alignment/>
    </xf>
    <xf numFmtId="184" fontId="20" fillId="0" borderId="23" xfId="0" applyNumberFormat="1" applyFont="1" applyFill="1" applyBorder="1" applyAlignment="1">
      <alignment/>
    </xf>
    <xf numFmtId="184" fontId="20" fillId="0" borderId="23" xfId="0" applyNumberFormat="1" applyFont="1" applyFill="1" applyBorder="1" applyAlignment="1">
      <alignment/>
    </xf>
    <xf numFmtId="169" fontId="20" fillId="0" borderId="0" xfId="0" applyNumberFormat="1" applyFont="1" applyFill="1" applyAlignment="1">
      <alignment/>
    </xf>
    <xf numFmtId="184" fontId="24" fillId="0" borderId="0" xfId="76" applyNumberFormat="1" applyFont="1" applyFill="1">
      <alignment/>
      <protection/>
    </xf>
    <xf numFmtId="37" fontId="24" fillId="0" borderId="0" xfId="76" applyNumberFormat="1" applyFont="1" applyFill="1">
      <alignment/>
      <protection/>
    </xf>
    <xf numFmtId="171" fontId="20" fillId="0" borderId="24" xfId="42" applyFont="1" applyFill="1" applyBorder="1" applyAlignment="1">
      <alignment/>
    </xf>
    <xf numFmtId="37" fontId="20" fillId="0" borderId="0" xfId="0" applyNumberFormat="1" applyFont="1" applyFill="1" applyAlignment="1">
      <alignment/>
    </xf>
    <xf numFmtId="171" fontId="20" fillId="0" borderId="19" xfId="42" applyFont="1" applyFill="1" applyBorder="1" applyAlignment="1">
      <alignment vertical="top" wrapText="1"/>
    </xf>
    <xf numFmtId="184" fontId="20" fillId="0" borderId="24" xfId="42" applyNumberFormat="1" applyFont="1" applyFill="1" applyBorder="1" applyAlignment="1">
      <alignment wrapText="1"/>
    </xf>
    <xf numFmtId="184" fontId="20" fillId="0" borderId="24" xfId="42" applyNumberFormat="1" applyFont="1" applyFill="1" applyBorder="1" applyAlignment="1">
      <alignment horizontal="right" wrapText="1"/>
    </xf>
    <xf numFmtId="184" fontId="20" fillId="0" borderId="0" xfId="77" applyNumberFormat="1" applyFont="1" applyFill="1">
      <alignment/>
      <protection/>
    </xf>
    <xf numFmtId="184" fontId="20" fillId="0" borderId="0" xfId="42" applyNumberFormat="1" applyFont="1" applyFill="1" applyBorder="1" applyAlignment="1">
      <alignment/>
    </xf>
    <xf numFmtId="171" fontId="20" fillId="0" borderId="0" xfId="42" applyFont="1" applyFill="1" applyBorder="1" applyAlignment="1">
      <alignment/>
    </xf>
    <xf numFmtId="184" fontId="20" fillId="0" borderId="0" xfId="0" applyNumberFormat="1" applyFont="1" applyFill="1" applyAlignment="1">
      <alignment/>
    </xf>
    <xf numFmtId="184" fontId="20" fillId="0" borderId="24" xfId="0" applyNumberFormat="1" applyFont="1" applyFill="1" applyBorder="1" applyAlignment="1">
      <alignment/>
    </xf>
    <xf numFmtId="184" fontId="20" fillId="0" borderId="24" xfId="42" applyNumberFormat="1" applyFont="1" applyBorder="1" applyAlignment="1">
      <alignment/>
    </xf>
    <xf numFmtId="0" fontId="30" fillId="0" borderId="0" xfId="73" applyFont="1" applyAlignment="1">
      <alignment horizontal="right"/>
      <protection/>
    </xf>
    <xf numFmtId="0" fontId="27" fillId="0" borderId="0" xfId="73" applyFont="1" applyAlignment="1">
      <alignment horizontal="center"/>
      <protection/>
    </xf>
    <xf numFmtId="0" fontId="30" fillId="0" borderId="0" xfId="73" applyFont="1" quotePrefix="1">
      <alignment/>
      <protection/>
    </xf>
    <xf numFmtId="0" fontId="27" fillId="0" borderId="10" xfId="73" applyFont="1" applyBorder="1">
      <alignment/>
      <protection/>
    </xf>
    <xf numFmtId="0" fontId="27" fillId="0" borderId="11" xfId="73" applyFont="1" applyBorder="1">
      <alignment/>
      <protection/>
    </xf>
    <xf numFmtId="0" fontId="30" fillId="0" borderId="0" xfId="73" applyFont="1">
      <alignment/>
      <protection/>
    </xf>
    <xf numFmtId="0" fontId="30" fillId="0" borderId="0" xfId="73" applyFont="1" applyAlignment="1">
      <alignment horizontal="center"/>
      <protection/>
    </xf>
    <xf numFmtId="183" fontId="27" fillId="0" borderId="0" xfId="73" applyNumberFormat="1" applyFont="1" applyAlignment="1">
      <alignment horizontal="right"/>
      <protection/>
    </xf>
    <xf numFmtId="183" fontId="30" fillId="0" borderId="0" xfId="73" applyNumberFormat="1" applyFont="1" applyAlignment="1">
      <alignment horizontal="right"/>
      <protection/>
    </xf>
    <xf numFmtId="183" fontId="30" fillId="0" borderId="0" xfId="73" applyNumberFormat="1" applyFont="1" applyAlignment="1">
      <alignment horizontal="center"/>
      <protection/>
    </xf>
    <xf numFmtId="0" fontId="27" fillId="0" borderId="0" xfId="73" applyFont="1" applyAlignment="1">
      <alignment horizontal="right"/>
      <protection/>
    </xf>
    <xf numFmtId="178" fontId="30" fillId="0" borderId="0" xfId="42" applyNumberFormat="1" applyFont="1" applyBorder="1" applyAlignment="1">
      <alignment horizontal="center"/>
    </xf>
    <xf numFmtId="178" fontId="30" fillId="0" borderId="0" xfId="42" applyNumberFormat="1" applyFont="1" applyAlignment="1">
      <alignment horizontal="center"/>
    </xf>
    <xf numFmtId="0" fontId="30" fillId="0" borderId="0" xfId="73" applyFont="1" applyBorder="1" quotePrefix="1">
      <alignment/>
      <protection/>
    </xf>
    <xf numFmtId="0" fontId="30" fillId="0" borderId="0" xfId="73" applyFont="1" applyBorder="1">
      <alignment/>
      <protection/>
    </xf>
    <xf numFmtId="0" fontId="28" fillId="0" borderId="0" xfId="73" applyFont="1" applyBorder="1">
      <alignment/>
      <protection/>
    </xf>
    <xf numFmtId="171" fontId="27" fillId="0" borderId="0" xfId="42" applyNumberFormat="1" applyFont="1" applyBorder="1" applyAlignment="1">
      <alignment horizontal="right"/>
    </xf>
    <xf numFmtId="171" fontId="30" fillId="0" borderId="0" xfId="42" applyFont="1" applyBorder="1" applyAlignment="1">
      <alignment horizontal="center"/>
    </xf>
    <xf numFmtId="43" fontId="27" fillId="0" borderId="0" xfId="42" applyNumberFormat="1" applyFont="1" applyBorder="1" applyAlignment="1">
      <alignment horizontal="right"/>
    </xf>
    <xf numFmtId="43" fontId="30" fillId="0" borderId="0" xfId="42" applyNumberFormat="1" applyFont="1" applyBorder="1" applyAlignment="1">
      <alignment horizontal="center"/>
    </xf>
    <xf numFmtId="178" fontId="27" fillId="0" borderId="0" xfId="42" applyNumberFormat="1" applyFont="1" applyBorder="1" applyAlignment="1">
      <alignment horizontal="center"/>
    </xf>
    <xf numFmtId="171" fontId="30" fillId="0" borderId="0" xfId="42" applyNumberFormat="1" applyFont="1" applyBorder="1" applyAlignment="1">
      <alignment horizontal="left"/>
    </xf>
    <xf numFmtId="171" fontId="30" fillId="0" borderId="0" xfId="42" applyNumberFormat="1" applyFont="1" applyBorder="1" applyAlignment="1">
      <alignment/>
    </xf>
    <xf numFmtId="171" fontId="30" fillId="0" borderId="0" xfId="42" applyNumberFormat="1" applyFont="1" applyBorder="1" applyAlignment="1">
      <alignment horizontal="center"/>
    </xf>
    <xf numFmtId="171" fontId="27" fillId="0" borderId="0" xfId="42" applyNumberFormat="1" applyFont="1" applyBorder="1" applyAlignment="1">
      <alignment horizontal="center"/>
    </xf>
    <xf numFmtId="178" fontId="30" fillId="0" borderId="0" xfId="42" applyNumberFormat="1" applyFont="1" applyFill="1" applyBorder="1" applyAlignment="1">
      <alignment horizontal="center"/>
    </xf>
    <xf numFmtId="184" fontId="30" fillId="0" borderId="0" xfId="42" applyNumberFormat="1" applyFont="1" applyFill="1" applyBorder="1" applyAlignment="1">
      <alignment horizontal="center"/>
    </xf>
    <xf numFmtId="178" fontId="27" fillId="0" borderId="0" xfId="42" applyNumberFormat="1" applyFont="1" applyFill="1" applyBorder="1" applyAlignment="1">
      <alignment horizontal="center"/>
    </xf>
    <xf numFmtId="37" fontId="20" fillId="0" borderId="0" xfId="42" applyNumberFormat="1" applyFont="1" applyBorder="1" applyAlignment="1">
      <alignment horizontal="right"/>
    </xf>
    <xf numFmtId="37" fontId="20" fillId="0" borderId="0" xfId="42" applyNumberFormat="1" applyFont="1" applyBorder="1" applyAlignment="1">
      <alignment/>
    </xf>
    <xf numFmtId="0" fontId="24" fillId="0" borderId="0" xfId="73" applyFont="1" applyFill="1" applyAlignment="1">
      <alignment horizontal="center"/>
      <protection/>
    </xf>
    <xf numFmtId="0" fontId="20" fillId="0" borderId="0" xfId="73" applyFont="1" applyFill="1" applyAlignment="1">
      <alignment horizontal="center"/>
      <protection/>
    </xf>
    <xf numFmtId="0" fontId="12" fillId="0" borderId="0" xfId="73" applyFont="1" applyFill="1">
      <alignment/>
      <protection/>
    </xf>
    <xf numFmtId="0" fontId="27" fillId="0" borderId="12" xfId="73" applyFont="1" applyFill="1" applyBorder="1">
      <alignment/>
      <protection/>
    </xf>
    <xf numFmtId="0" fontId="28" fillId="0" borderId="12" xfId="73" applyFont="1" applyFill="1" applyBorder="1">
      <alignment/>
      <protection/>
    </xf>
    <xf numFmtId="0" fontId="29" fillId="0" borderId="12" xfId="73" applyFont="1" applyFill="1" applyBorder="1" applyAlignment="1">
      <alignment horizontal="center"/>
      <protection/>
    </xf>
    <xf numFmtId="0" fontId="24" fillId="0" borderId="0" xfId="73" applyFont="1" applyFill="1">
      <alignment/>
      <protection/>
    </xf>
    <xf numFmtId="38" fontId="24" fillId="0" borderId="0" xfId="74" applyNumberFormat="1" applyFont="1" applyFill="1">
      <alignment/>
      <protection/>
    </xf>
    <xf numFmtId="38" fontId="25" fillId="0" borderId="0" xfId="74" applyNumberFormat="1" applyFont="1" applyFill="1">
      <alignment/>
      <protection/>
    </xf>
    <xf numFmtId="38" fontId="20" fillId="0" borderId="0" xfId="76" applyNumberFormat="1" applyFont="1" applyFill="1">
      <alignment/>
      <protection/>
    </xf>
    <xf numFmtId="0" fontId="17" fillId="0" borderId="0" xfId="73" applyFont="1" applyFill="1">
      <alignment/>
      <protection/>
    </xf>
    <xf numFmtId="0" fontId="18" fillId="0" borderId="0" xfId="73" applyFont="1" applyFill="1" applyAlignment="1">
      <alignment horizontal="center"/>
      <protection/>
    </xf>
    <xf numFmtId="0" fontId="17" fillId="0" borderId="0" xfId="73" applyFont="1" applyFill="1" applyAlignment="1">
      <alignment horizontal="center"/>
      <protection/>
    </xf>
    <xf numFmtId="0" fontId="11" fillId="0" borderId="0" xfId="0" applyFont="1" applyFill="1" applyAlignment="1">
      <alignment/>
    </xf>
    <xf numFmtId="0" fontId="27" fillId="0" borderId="0" xfId="73" applyFont="1" applyFill="1">
      <alignment/>
      <protection/>
    </xf>
    <xf numFmtId="0" fontId="20" fillId="0" borderId="0" xfId="73" applyFont="1" applyFill="1">
      <alignment/>
      <protection/>
    </xf>
    <xf numFmtId="0" fontId="28" fillId="0" borderId="12" xfId="73" applyFont="1" applyFill="1" applyBorder="1" applyAlignment="1">
      <alignment horizontal="center"/>
      <protection/>
    </xf>
    <xf numFmtId="0" fontId="30" fillId="0" borderId="0" xfId="0" applyFont="1" applyFill="1" applyAlignment="1">
      <alignment/>
    </xf>
    <xf numFmtId="0" fontId="29" fillId="0" borderId="0" xfId="73" applyFont="1" applyFill="1">
      <alignment/>
      <protection/>
    </xf>
    <xf numFmtId="0" fontId="28" fillId="0" borderId="0" xfId="73" applyFont="1" applyFill="1">
      <alignment/>
      <protection/>
    </xf>
    <xf numFmtId="0" fontId="29" fillId="0" borderId="0" xfId="73" applyFont="1" applyFill="1" applyAlignment="1">
      <alignment horizontal="center"/>
      <protection/>
    </xf>
    <xf numFmtId="0" fontId="28" fillId="0" borderId="0" xfId="73" applyFont="1" applyFill="1" applyAlignment="1">
      <alignment horizontal="center"/>
      <protection/>
    </xf>
    <xf numFmtId="0" fontId="28" fillId="0" borderId="0" xfId="0" applyFont="1" applyFill="1" applyAlignment="1">
      <alignment/>
    </xf>
    <xf numFmtId="0" fontId="29" fillId="0" borderId="0" xfId="0" applyFont="1" applyFill="1" applyAlignment="1">
      <alignment/>
    </xf>
    <xf numFmtId="0" fontId="28" fillId="0" borderId="0" xfId="0" applyFont="1" applyFill="1" applyAlignment="1">
      <alignment horizontal="center"/>
    </xf>
    <xf numFmtId="0" fontId="30" fillId="0" borderId="0" xfId="0" applyFont="1" applyFill="1" applyAlignment="1">
      <alignment horizontal="centerContinuous"/>
    </xf>
    <xf numFmtId="183" fontId="27" fillId="0" borderId="0" xfId="0" applyNumberFormat="1" applyFont="1" applyFill="1" applyAlignment="1">
      <alignment horizontal="right"/>
    </xf>
    <xf numFmtId="0" fontId="27" fillId="0" borderId="0" xfId="0" applyNumberFormat="1" applyFont="1" applyFill="1" applyAlignment="1">
      <alignment horizontal="right"/>
    </xf>
    <xf numFmtId="0" fontId="29" fillId="0" borderId="0" xfId="0" applyFont="1" applyFill="1" applyAlignment="1">
      <alignment horizontal="centerContinuous"/>
    </xf>
    <xf numFmtId="0" fontId="30" fillId="0" borderId="0" xfId="0" applyFont="1" applyFill="1" applyAlignment="1">
      <alignment horizontal="right"/>
    </xf>
    <xf numFmtId="0" fontId="27" fillId="0" borderId="0" xfId="0" applyFont="1" applyFill="1" applyAlignment="1">
      <alignment horizontal="right"/>
    </xf>
    <xf numFmtId="37" fontId="30" fillId="0" borderId="0" xfId="0" applyNumberFormat="1" applyFont="1" applyFill="1" applyAlignment="1">
      <alignment/>
    </xf>
    <xf numFmtId="184" fontId="27" fillId="0" borderId="19" xfId="42" applyNumberFormat="1" applyFont="1" applyFill="1" applyBorder="1" applyAlignment="1">
      <alignment horizontal="right"/>
    </xf>
    <xf numFmtId="184" fontId="30" fillId="0" borderId="19" xfId="42" applyNumberFormat="1" applyFont="1" applyFill="1" applyBorder="1" applyAlignment="1">
      <alignment horizontal="right"/>
    </xf>
    <xf numFmtId="0" fontId="9" fillId="0" borderId="0" xfId="76" applyFont="1" applyFill="1">
      <alignment/>
      <protection/>
    </xf>
    <xf numFmtId="0" fontId="27" fillId="0" borderId="0" xfId="0" applyFont="1" applyFill="1" applyAlignment="1">
      <alignment horizontal="left"/>
    </xf>
    <xf numFmtId="178" fontId="27" fillId="0" borderId="0" xfId="42" applyNumberFormat="1" applyFont="1" applyFill="1" applyBorder="1" applyAlignment="1">
      <alignment/>
    </xf>
    <xf numFmtId="178" fontId="30" fillId="0" borderId="0" xfId="42" applyNumberFormat="1" applyFont="1" applyFill="1" applyBorder="1" applyAlignment="1">
      <alignment horizontal="right"/>
    </xf>
    <xf numFmtId="184" fontId="27" fillId="0" borderId="19" xfId="42" applyNumberFormat="1" applyFont="1" applyFill="1" applyBorder="1" applyAlignment="1">
      <alignment/>
    </xf>
    <xf numFmtId="178" fontId="30" fillId="0" borderId="0" xfId="42" applyNumberFormat="1" applyFont="1" applyFill="1" applyAlignment="1">
      <alignment horizontal="centerContinuous"/>
    </xf>
    <xf numFmtId="184" fontId="30" fillId="0" borderId="19" xfId="42" applyNumberFormat="1" applyFont="1" applyFill="1" applyBorder="1" applyAlignment="1">
      <alignment/>
    </xf>
    <xf numFmtId="178" fontId="30" fillId="0" borderId="0" xfId="42" applyNumberFormat="1" applyFont="1" applyFill="1" applyAlignment="1">
      <alignment/>
    </xf>
    <xf numFmtId="178" fontId="27" fillId="0" borderId="0" xfId="42" applyNumberFormat="1" applyFont="1" applyFill="1" applyAlignment="1">
      <alignment/>
    </xf>
    <xf numFmtId="184" fontId="27" fillId="0" borderId="9" xfId="42" applyNumberFormat="1" applyFont="1" applyFill="1" applyBorder="1" applyAlignment="1">
      <alignment horizontal="right"/>
    </xf>
    <xf numFmtId="184" fontId="30" fillId="0" borderId="9" xfId="42" applyNumberFormat="1" applyFont="1" applyFill="1" applyBorder="1" applyAlignment="1">
      <alignment horizontal="right"/>
    </xf>
    <xf numFmtId="178" fontId="27" fillId="0" borderId="0" xfId="42" applyNumberFormat="1" applyFont="1" applyFill="1" applyAlignment="1">
      <alignment horizontal="centerContinuous"/>
    </xf>
    <xf numFmtId="178" fontId="30" fillId="0" borderId="0" xfId="42" applyNumberFormat="1" applyFont="1" applyFill="1" applyAlignment="1">
      <alignment/>
    </xf>
    <xf numFmtId="171" fontId="27" fillId="0" borderId="24" xfId="42" applyNumberFormat="1" applyFont="1" applyFill="1" applyBorder="1" applyAlignment="1">
      <alignment horizontal="right"/>
    </xf>
    <xf numFmtId="191" fontId="30" fillId="0" borderId="0" xfId="42" applyNumberFormat="1" applyFont="1" applyFill="1" applyAlignment="1">
      <alignment horizontal="right"/>
    </xf>
    <xf numFmtId="171" fontId="30" fillId="0" borderId="24" xfId="42" applyNumberFormat="1" applyFont="1" applyFill="1" applyBorder="1" applyAlignment="1">
      <alignment horizontal="right"/>
    </xf>
    <xf numFmtId="171" fontId="30" fillId="0" borderId="0" xfId="42" applyNumberFormat="1" applyFont="1" applyFill="1" applyAlignment="1">
      <alignment horizontal="right"/>
    </xf>
    <xf numFmtId="171" fontId="30" fillId="0" borderId="0" xfId="42" applyFont="1" applyFill="1" applyAlignment="1">
      <alignment horizontal="right"/>
    </xf>
    <xf numFmtId="171" fontId="30" fillId="0" borderId="24" xfId="42" applyFont="1" applyFill="1" applyBorder="1" applyAlignment="1">
      <alignment horizontal="right"/>
    </xf>
    <xf numFmtId="0" fontId="30" fillId="0" borderId="0" xfId="0" applyFont="1" applyFill="1" applyAlignment="1">
      <alignment horizontal="center"/>
    </xf>
    <xf numFmtId="178" fontId="27" fillId="0" borderId="24" xfId="42" applyNumberFormat="1" applyFont="1" applyFill="1" applyBorder="1" applyAlignment="1">
      <alignment horizontal="right"/>
    </xf>
    <xf numFmtId="178" fontId="27" fillId="0" borderId="0" xfId="42" applyNumberFormat="1" applyFont="1" applyFill="1" applyBorder="1" applyAlignment="1">
      <alignment horizontal="right"/>
    </xf>
    <xf numFmtId="178" fontId="30" fillId="0" borderId="24" xfId="42" applyNumberFormat="1" applyFont="1" applyFill="1" applyBorder="1" applyAlignment="1">
      <alignment horizontal="right"/>
    </xf>
    <xf numFmtId="0" fontId="7" fillId="0" borderId="0" xfId="0" applyFont="1" applyFill="1" applyAlignment="1">
      <alignment/>
    </xf>
    <xf numFmtId="0" fontId="17" fillId="0" borderId="0" xfId="0" applyFont="1" applyFill="1" applyAlignment="1">
      <alignment/>
    </xf>
    <xf numFmtId="0" fontId="18" fillId="0" borderId="0" xfId="0" applyNumberFormat="1" applyFont="1" applyFill="1" applyAlignment="1">
      <alignment horizontal="left"/>
    </xf>
    <xf numFmtId="0" fontId="27" fillId="0" borderId="12" xfId="0" applyFont="1" applyFill="1" applyBorder="1" applyAlignment="1">
      <alignment horizontal="left"/>
    </xf>
    <xf numFmtId="0" fontId="30" fillId="0" borderId="12" xfId="0" applyFont="1" applyFill="1" applyBorder="1" applyAlignment="1">
      <alignment horizontal="left"/>
    </xf>
    <xf numFmtId="178" fontId="27" fillId="0" borderId="12" xfId="42" applyNumberFormat="1" applyFont="1" applyFill="1" applyBorder="1" applyAlignment="1">
      <alignment/>
    </xf>
    <xf numFmtId="0" fontId="31" fillId="0" borderId="0" xfId="0" applyFont="1" applyFill="1" applyAlignment="1">
      <alignment/>
    </xf>
    <xf numFmtId="0" fontId="27" fillId="0" borderId="0" xfId="0" applyNumberFormat="1" applyFont="1" applyFill="1" applyAlignment="1" quotePrefix="1">
      <alignment horizontal="center"/>
    </xf>
    <xf numFmtId="0" fontId="27" fillId="0" borderId="0" xfId="42" applyNumberFormat="1" applyFont="1" applyFill="1" applyBorder="1" applyAlignment="1">
      <alignment horizontal="right"/>
    </xf>
    <xf numFmtId="0" fontId="27" fillId="0" borderId="19" xfId="0" applyNumberFormat="1" applyFont="1" applyFill="1" applyBorder="1" applyAlignment="1">
      <alignment horizontal="center"/>
    </xf>
    <xf numFmtId="0" fontId="27" fillId="0" borderId="0" xfId="0" applyFont="1" applyFill="1" applyAlignment="1">
      <alignment/>
    </xf>
    <xf numFmtId="184" fontId="27" fillId="0" borderId="0" xfId="0" applyNumberFormat="1" applyFont="1" applyFill="1" applyAlignment="1">
      <alignment/>
    </xf>
    <xf numFmtId="178" fontId="27" fillId="0" borderId="0" xfId="42" applyNumberFormat="1" applyFont="1" applyFill="1" applyBorder="1" applyAlignment="1">
      <alignment horizontal="centerContinuous"/>
    </xf>
    <xf numFmtId="171" fontId="30" fillId="0" borderId="0" xfId="0" applyNumberFormat="1" applyFont="1" applyFill="1" applyAlignment="1">
      <alignment/>
    </xf>
    <xf numFmtId="184" fontId="27" fillId="0" borderId="11" xfId="42" applyNumberFormat="1" applyFont="1" applyFill="1" applyBorder="1" applyAlignment="1">
      <alignment/>
    </xf>
    <xf numFmtId="184" fontId="31" fillId="0" borderId="0" xfId="0" applyNumberFormat="1" applyFont="1" applyFill="1" applyAlignment="1">
      <alignment/>
    </xf>
    <xf numFmtId="191" fontId="27" fillId="0" borderId="0" xfId="42" applyNumberFormat="1" applyFont="1" applyFill="1" applyBorder="1" applyAlignment="1">
      <alignment/>
    </xf>
    <xf numFmtId="171" fontId="27" fillId="0" borderId="24" xfId="42" applyNumberFormat="1" applyFont="1" applyFill="1" applyBorder="1" applyAlignment="1">
      <alignment/>
    </xf>
    <xf numFmtId="0" fontId="20" fillId="0" borderId="0" xfId="0" applyFont="1" applyFill="1" applyAlignment="1">
      <alignment horizontal="left"/>
    </xf>
    <xf numFmtId="178" fontId="24" fillId="0" borderId="0" xfId="42" applyNumberFormat="1" applyFont="1" applyFill="1" applyBorder="1" applyAlignment="1">
      <alignment/>
    </xf>
    <xf numFmtId="38" fontId="24" fillId="0" borderId="0" xfId="74" applyNumberFormat="1" applyFont="1" applyFill="1" applyAlignment="1">
      <alignment/>
      <protection/>
    </xf>
    <xf numFmtId="171" fontId="7" fillId="0" borderId="0" xfId="42" applyFont="1" applyFill="1" applyAlignment="1">
      <alignment/>
    </xf>
    <xf numFmtId="184" fontId="7" fillId="0" borderId="0" xfId="76" applyNumberFormat="1" applyFont="1" applyFill="1">
      <alignment/>
      <protection/>
    </xf>
    <xf numFmtId="38" fontId="25" fillId="0" borderId="0" xfId="74" applyNumberFormat="1" applyFont="1" applyFill="1" applyAlignment="1">
      <alignment/>
      <protection/>
    </xf>
    <xf numFmtId="38" fontId="20" fillId="0" borderId="0" xfId="74" applyNumberFormat="1" applyFont="1" applyFill="1">
      <alignment/>
      <protection/>
    </xf>
    <xf numFmtId="0" fontId="24" fillId="0" borderId="0" xfId="0" applyFont="1" applyFill="1" applyAlignment="1">
      <alignment/>
    </xf>
    <xf numFmtId="0" fontId="20" fillId="0" borderId="0" xfId="78" applyFont="1" applyFill="1">
      <alignment/>
      <protection/>
    </xf>
    <xf numFmtId="178" fontId="20" fillId="0" borderId="0" xfId="42" applyNumberFormat="1" applyFont="1" applyFill="1" applyAlignment="1">
      <alignment/>
    </xf>
    <xf numFmtId="0" fontId="27" fillId="0" borderId="0" xfId="73" applyFont="1" applyAlignment="1">
      <alignment horizontal="center"/>
      <protection/>
    </xf>
    <xf numFmtId="0" fontId="24" fillId="0" borderId="0" xfId="73" applyFont="1" applyAlignment="1">
      <alignment horizontal="center"/>
      <protection/>
    </xf>
    <xf numFmtId="0" fontId="27" fillId="0" borderId="0" xfId="0" applyNumberFormat="1" applyFont="1" applyFill="1" applyAlignment="1">
      <alignment horizontal="center"/>
    </xf>
    <xf numFmtId="0" fontId="27" fillId="0" borderId="12" xfId="0" applyNumberFormat="1" applyFont="1" applyFill="1" applyBorder="1" applyAlignment="1" quotePrefix="1">
      <alignment horizontal="center"/>
    </xf>
    <xf numFmtId="0" fontId="27" fillId="0" borderId="12" xfId="0" applyNumberFormat="1" applyFont="1" applyFill="1" applyBorder="1" applyAlignment="1">
      <alignment horizontal="center"/>
    </xf>
    <xf numFmtId="0" fontId="24" fillId="0" borderId="0" xfId="0" applyFont="1" applyAlignment="1">
      <alignment horizontal="center"/>
    </xf>
    <xf numFmtId="0" fontId="24" fillId="0" borderId="0" xfId="0" applyNumberFormat="1" applyFont="1" applyAlignment="1">
      <alignment horizontal="right"/>
    </xf>
    <xf numFmtId="0" fontId="24" fillId="0" borderId="0" xfId="0" applyFont="1" applyAlignment="1">
      <alignment horizontal="center" wrapText="1"/>
    </xf>
    <xf numFmtId="0" fontId="24" fillId="0" borderId="0" xfId="0" applyFont="1" applyAlignment="1">
      <alignment horizontal="right"/>
    </xf>
    <xf numFmtId="0" fontId="24" fillId="0" borderId="0" xfId="0" applyFont="1" applyAlignment="1">
      <alignment horizontal="justify" vertical="top" wrapText="1"/>
    </xf>
    <xf numFmtId="0" fontId="24" fillId="0" borderId="0" xfId="0" applyFont="1" applyFill="1" applyAlignment="1">
      <alignment horizontal="justify" vertical="top" wrapText="1"/>
    </xf>
    <xf numFmtId="0" fontId="24" fillId="0" borderId="0" xfId="0" applyFont="1" applyAlignment="1">
      <alignment horizontal="right" vertical="top" wrapText="1"/>
    </xf>
    <xf numFmtId="0" fontId="24" fillId="0" borderId="0" xfId="0" applyFont="1" applyAlignment="1">
      <alignment horizontal="left" vertical="top" wrapText="1"/>
    </xf>
    <xf numFmtId="171" fontId="20" fillId="0" borderId="0" xfId="42" applyFont="1" applyFill="1" applyBorder="1" applyAlignment="1">
      <alignment horizontal="center"/>
    </xf>
    <xf numFmtId="0" fontId="24" fillId="0" borderId="0" xfId="0" applyNumberFormat="1" applyFont="1" applyAlignment="1">
      <alignment horizontal="center"/>
    </xf>
    <xf numFmtId="0" fontId="20" fillId="0" borderId="0" xfId="0" applyFont="1" applyFill="1" applyAlignment="1">
      <alignment horizontal="justify" vertical="top" wrapText="1"/>
    </xf>
    <xf numFmtId="169" fontId="20" fillId="0" borderId="0" xfId="0" applyNumberFormat="1" applyFont="1" applyFill="1" applyBorder="1" applyAlignment="1">
      <alignment horizontal="center"/>
    </xf>
    <xf numFmtId="178" fontId="20" fillId="0" borderId="0" xfId="42" applyNumberFormat="1" applyFont="1" applyFill="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1114425</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190500</xdr:rowOff>
    </xdr:from>
    <xdr:to>
      <xdr:col>9</xdr:col>
      <xdr:colOff>9525</xdr:colOff>
      <xdr:row>43</xdr:row>
      <xdr:rowOff>104775</xdr:rowOff>
    </xdr:to>
    <xdr:sp>
      <xdr:nvSpPr>
        <xdr:cNvPr id="1" name="Text Box 3"/>
        <xdr:cNvSpPr txBox="1">
          <a:spLocks noChangeArrowheads="1"/>
        </xdr:cNvSpPr>
      </xdr:nvSpPr>
      <xdr:spPr>
        <a:xfrm>
          <a:off x="9525" y="9420225"/>
          <a:ext cx="800100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Income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161925</xdr:rowOff>
    </xdr:from>
    <xdr:to>
      <xdr:col>5</xdr:col>
      <xdr:colOff>1257300</xdr:colOff>
      <xdr:row>66</xdr:row>
      <xdr:rowOff>161925</xdr:rowOff>
    </xdr:to>
    <xdr:sp>
      <xdr:nvSpPr>
        <xdr:cNvPr id="1" name="Text Box 1"/>
        <xdr:cNvSpPr txBox="1">
          <a:spLocks noChangeArrowheads="1"/>
        </xdr:cNvSpPr>
      </xdr:nvSpPr>
      <xdr:spPr>
        <a:xfrm>
          <a:off x="0" y="13325475"/>
          <a:ext cx="7867650" cy="6858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Balance Sheets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0</xdr:col>
      <xdr:colOff>0</xdr:colOff>
      <xdr:row>0</xdr:row>
      <xdr:rowOff>0</xdr:rowOff>
    </xdr:from>
    <xdr:to>
      <xdr:col>1</xdr:col>
      <xdr:colOff>28575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0" y="0"/>
          <a:ext cx="1266825" cy="5143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19050</xdr:rowOff>
    </xdr:from>
    <xdr:to>
      <xdr:col>12</xdr:col>
      <xdr:colOff>1085850</xdr:colOff>
      <xdr:row>44</xdr:row>
      <xdr:rowOff>161925</xdr:rowOff>
    </xdr:to>
    <xdr:sp>
      <xdr:nvSpPr>
        <xdr:cNvPr id="1" name="Text Box 6"/>
        <xdr:cNvSpPr txBox="1">
          <a:spLocks noChangeArrowheads="1"/>
        </xdr:cNvSpPr>
      </xdr:nvSpPr>
      <xdr:spPr>
        <a:xfrm>
          <a:off x="0" y="8305800"/>
          <a:ext cx="10010775" cy="6000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28575</xdr:colOff>
      <xdr:row>0</xdr:row>
      <xdr:rowOff>28575</xdr:rowOff>
    </xdr:from>
    <xdr:to>
      <xdr:col>1</xdr:col>
      <xdr:colOff>1352550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23975" cy="476250"/>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96</xdr:row>
      <xdr:rowOff>85725</xdr:rowOff>
    </xdr:from>
    <xdr:to>
      <xdr:col>6</xdr:col>
      <xdr:colOff>1133475</xdr:colOff>
      <xdr:row>99</xdr:row>
      <xdr:rowOff>219075</xdr:rowOff>
    </xdr:to>
    <xdr:sp>
      <xdr:nvSpPr>
        <xdr:cNvPr id="1" name="Text Box 1"/>
        <xdr:cNvSpPr txBox="1">
          <a:spLocks noChangeArrowheads="1"/>
        </xdr:cNvSpPr>
      </xdr:nvSpPr>
      <xdr:spPr>
        <a:xfrm>
          <a:off x="114300" y="20516850"/>
          <a:ext cx="6762750" cy="7429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Cash Flow Statements should be read in conjunction with the audited financial statements of the Company for the financial year ended 31 March 2008 and the accompanying explanatory notes attached to the interim financial report.</a:t>
          </a:r>
        </a:p>
      </xdr:txBody>
    </xdr:sp>
    <xdr:clientData/>
  </xdr:twoCellAnchor>
  <xdr:twoCellAnchor>
    <xdr:from>
      <xdr:col>1</xdr:col>
      <xdr:colOff>0</xdr:colOff>
      <xdr:row>0</xdr:row>
      <xdr:rowOff>19050</xdr:rowOff>
    </xdr:from>
    <xdr:to>
      <xdr:col>2</xdr:col>
      <xdr:colOff>1104900</xdr:colOff>
      <xdr:row>0</xdr:row>
      <xdr:rowOff>523875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42875" y="19050"/>
          <a:ext cx="1323975" cy="504825"/>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212</xdr:row>
      <xdr:rowOff>190500</xdr:rowOff>
    </xdr:from>
    <xdr:to>
      <xdr:col>13</xdr:col>
      <xdr:colOff>904875</xdr:colOff>
      <xdr:row>218</xdr:row>
      <xdr:rowOff>171450</xdr:rowOff>
    </xdr:to>
    <xdr:sp>
      <xdr:nvSpPr>
        <xdr:cNvPr id="1" name="Text Box 1"/>
        <xdr:cNvSpPr txBox="1">
          <a:spLocks noChangeArrowheads="1"/>
        </xdr:cNvSpPr>
      </xdr:nvSpPr>
      <xdr:spPr>
        <a:xfrm>
          <a:off x="257175" y="47320200"/>
          <a:ext cx="6734175" cy="13620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For the current financial year ended 31 March 2009, the Group's net loan receivables grew by 39.8% or RM270.9 million compared to the previous year. Correspondingly, revenue  registered a significant increase of 63.3% from RM131.9 million to RM215.4 million. This is mainly attributed to the higher interest income generated as a result of the introduction of new products and increase in demand for personal financing.</a:t>
          </a:r>
        </a:p>
      </xdr:txBody>
    </xdr:sp>
    <xdr:clientData/>
  </xdr:twoCellAnchor>
  <xdr:oneCellAnchor>
    <xdr:from>
      <xdr:col>1</xdr:col>
      <xdr:colOff>200025</xdr:colOff>
      <xdr:row>276</xdr:row>
      <xdr:rowOff>142875</xdr:rowOff>
    </xdr:from>
    <xdr:ext cx="6886575" cy="314325"/>
    <xdr:sp>
      <xdr:nvSpPr>
        <xdr:cNvPr id="2" name="Text Box 2"/>
        <xdr:cNvSpPr txBox="1">
          <a:spLocks noChangeArrowheads="1"/>
        </xdr:cNvSpPr>
      </xdr:nvSpPr>
      <xdr:spPr>
        <a:xfrm>
          <a:off x="457200" y="61626750"/>
          <a:ext cx="6886575"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0</xdr:col>
      <xdr:colOff>247650</xdr:colOff>
      <xdr:row>57</xdr:row>
      <xdr:rowOff>161925</xdr:rowOff>
    </xdr:from>
    <xdr:to>
      <xdr:col>13</xdr:col>
      <xdr:colOff>904875</xdr:colOff>
      <xdr:row>60</xdr:row>
      <xdr:rowOff>85725</xdr:rowOff>
    </xdr:to>
    <xdr:sp>
      <xdr:nvSpPr>
        <xdr:cNvPr id="3" name="Text Box 4"/>
        <xdr:cNvSpPr txBox="1">
          <a:spLocks noChangeArrowheads="1"/>
        </xdr:cNvSpPr>
      </xdr:nvSpPr>
      <xdr:spPr>
        <a:xfrm>
          <a:off x="247650" y="13115925"/>
          <a:ext cx="6743700" cy="5524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cancellation, repurchase, resale and repayment of debt and equity securities during the financial year ended 31 March 2009 except for the following:</a:t>
          </a:r>
        </a:p>
      </xdr:txBody>
    </xdr:sp>
    <xdr:clientData/>
  </xdr:twoCellAnchor>
  <xdr:twoCellAnchor>
    <xdr:from>
      <xdr:col>0</xdr:col>
      <xdr:colOff>247650</xdr:colOff>
      <xdr:row>149</xdr:row>
      <xdr:rowOff>219075</xdr:rowOff>
    </xdr:from>
    <xdr:to>
      <xdr:col>13</xdr:col>
      <xdr:colOff>914400</xdr:colOff>
      <xdr:row>153</xdr:row>
      <xdr:rowOff>142875</xdr:rowOff>
    </xdr:to>
    <xdr:sp>
      <xdr:nvSpPr>
        <xdr:cNvPr id="4" name="Text Box 8"/>
        <xdr:cNvSpPr txBox="1">
          <a:spLocks noChangeArrowheads="1"/>
        </xdr:cNvSpPr>
      </xdr:nvSpPr>
      <xdr:spPr>
        <a:xfrm>
          <a:off x="247650" y="33299400"/>
          <a:ext cx="6753225" cy="8382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On 5 September 2008, the Group acquired 100% equity interest in Mezzanine Enterprise Sdn. Bhd., a company incorporated in Malaysia and involved in the trading of properties, options, bonds and investments.</a:t>
          </a:r>
        </a:p>
      </xdr:txBody>
    </xdr:sp>
    <xdr:clientData/>
  </xdr:twoCellAnchor>
  <xdr:twoCellAnchor>
    <xdr:from>
      <xdr:col>1</xdr:col>
      <xdr:colOff>0</xdr:colOff>
      <xdr:row>144</xdr:row>
      <xdr:rowOff>0</xdr:rowOff>
    </xdr:from>
    <xdr:to>
      <xdr:col>13</xdr:col>
      <xdr:colOff>885825</xdr:colOff>
      <xdr:row>147</xdr:row>
      <xdr:rowOff>28575</xdr:rowOff>
    </xdr:to>
    <xdr:sp>
      <xdr:nvSpPr>
        <xdr:cNvPr id="5" name="Text Box 9"/>
        <xdr:cNvSpPr txBox="1">
          <a:spLocks noChangeArrowheads="1"/>
        </xdr:cNvSpPr>
      </xdr:nvSpPr>
      <xdr:spPr>
        <a:xfrm>
          <a:off x="257175" y="31937325"/>
          <a:ext cx="6715125" cy="7143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report, there were no events subsequent to the end of the period reported that materially affect the results of the Group for the financial year ended 31 March 2009.</a:t>
          </a:r>
        </a:p>
      </xdr:txBody>
    </xdr:sp>
    <xdr:clientData/>
  </xdr:twoCellAnchor>
  <xdr:oneCellAnchor>
    <xdr:from>
      <xdr:col>0</xdr:col>
      <xdr:colOff>247650</xdr:colOff>
      <xdr:row>365</xdr:row>
      <xdr:rowOff>209550</xdr:rowOff>
    </xdr:from>
    <xdr:ext cx="6705600" cy="638175"/>
    <xdr:sp>
      <xdr:nvSpPr>
        <xdr:cNvPr id="6" name="Text Box 12"/>
        <xdr:cNvSpPr txBox="1">
          <a:spLocks noChangeArrowheads="1"/>
        </xdr:cNvSpPr>
      </xdr:nvSpPr>
      <xdr:spPr>
        <a:xfrm>
          <a:off x="247650" y="81172050"/>
          <a:ext cx="6705600" cy="6381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changes in contingent liabilities since the last annual audited balance sheet as at 31 March 2008.</a:t>
          </a:r>
        </a:p>
      </xdr:txBody>
    </xdr:sp>
    <xdr:clientData/>
  </xdr:oneCellAnchor>
  <xdr:twoCellAnchor>
    <xdr:from>
      <xdr:col>1</xdr:col>
      <xdr:colOff>0</xdr:colOff>
      <xdr:row>51</xdr:row>
      <xdr:rowOff>180975</xdr:rowOff>
    </xdr:from>
    <xdr:to>
      <xdr:col>14</xdr:col>
      <xdr:colOff>0</xdr:colOff>
      <xdr:row>54</xdr:row>
      <xdr:rowOff>161925</xdr:rowOff>
    </xdr:to>
    <xdr:sp>
      <xdr:nvSpPr>
        <xdr:cNvPr id="7" name="Text Box 14"/>
        <xdr:cNvSpPr txBox="1">
          <a:spLocks noChangeArrowheads="1"/>
        </xdr:cNvSpPr>
      </xdr:nvSpPr>
      <xdr:spPr>
        <a:xfrm>
          <a:off x="257175" y="11791950"/>
          <a:ext cx="6753225" cy="6191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significant changes in estimates that have a material effect in the current quarter and financial period to-date.</a:t>
          </a:r>
        </a:p>
      </xdr:txBody>
    </xdr:sp>
    <xdr:clientData/>
  </xdr:twoCellAnchor>
  <xdr:twoCellAnchor>
    <xdr:from>
      <xdr:col>1</xdr:col>
      <xdr:colOff>0</xdr:colOff>
      <xdr:row>236</xdr:row>
      <xdr:rowOff>171450</xdr:rowOff>
    </xdr:from>
    <xdr:to>
      <xdr:col>13</xdr:col>
      <xdr:colOff>895350</xdr:colOff>
      <xdr:row>243</xdr:row>
      <xdr:rowOff>104775</xdr:rowOff>
    </xdr:to>
    <xdr:sp>
      <xdr:nvSpPr>
        <xdr:cNvPr id="8" name="Text Box 17"/>
        <xdr:cNvSpPr txBox="1">
          <a:spLocks noChangeArrowheads="1"/>
        </xdr:cNvSpPr>
      </xdr:nvSpPr>
      <xdr:spPr>
        <a:xfrm>
          <a:off x="257175" y="52778025"/>
          <a:ext cx="6724650" cy="14859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Despite the current economic slowdown and the competitive personal loan financing landscape, the Group continues to enjoy strong support for its products from both new and existing customers. We will continue to focus on delivering customer satisfaction in the upcoming year. Barring any unforeseen circumstances, the Group remains confident of improving its performance in the coming financial year ending 31 March 2010. 
</a:t>
          </a:r>
        </a:p>
      </xdr:txBody>
    </xdr:sp>
    <xdr:clientData/>
  </xdr:twoCellAnchor>
  <xdr:oneCellAnchor>
    <xdr:from>
      <xdr:col>0</xdr:col>
      <xdr:colOff>247650</xdr:colOff>
      <xdr:row>264</xdr:row>
      <xdr:rowOff>219075</xdr:rowOff>
    </xdr:from>
    <xdr:ext cx="6705600" cy="723900"/>
    <xdr:sp>
      <xdr:nvSpPr>
        <xdr:cNvPr id="9" name="Text Box 18"/>
        <xdr:cNvSpPr txBox="1">
          <a:spLocks noChangeArrowheads="1"/>
        </xdr:cNvSpPr>
      </xdr:nvSpPr>
      <xdr:spPr>
        <a:xfrm>
          <a:off x="247650" y="59016900"/>
          <a:ext cx="6705600" cy="7239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effective tax rates of the Group in the current quarter and financial year ended 31 March 2009 are lower than the statutory tax rate due to utilisation of unabsorbed business losses and unutilised capital allowances. </a:t>
          </a:r>
        </a:p>
      </xdr:txBody>
    </xdr:sp>
    <xdr:clientData/>
  </xdr:oneCellAnchor>
  <xdr:twoCellAnchor>
    <xdr:from>
      <xdr:col>0</xdr:col>
      <xdr:colOff>247650</xdr:colOff>
      <xdr:row>37</xdr:row>
      <xdr:rowOff>0</xdr:rowOff>
    </xdr:from>
    <xdr:to>
      <xdr:col>13</xdr:col>
      <xdr:colOff>885825</xdr:colOff>
      <xdr:row>39</xdr:row>
      <xdr:rowOff>47625</xdr:rowOff>
    </xdr:to>
    <xdr:sp>
      <xdr:nvSpPr>
        <xdr:cNvPr id="10" name="Text Box 22"/>
        <xdr:cNvSpPr txBox="1">
          <a:spLocks noChangeArrowheads="1"/>
        </xdr:cNvSpPr>
      </xdr:nvSpPr>
      <xdr:spPr>
        <a:xfrm>
          <a:off x="247650" y="8591550"/>
          <a:ext cx="6724650" cy="4857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2</xdr:col>
      <xdr:colOff>19050</xdr:colOff>
      <xdr:row>294</xdr:row>
      <xdr:rowOff>0</xdr:rowOff>
    </xdr:from>
    <xdr:to>
      <xdr:col>14</xdr:col>
      <xdr:colOff>9525</xdr:colOff>
      <xdr:row>295</xdr:row>
      <xdr:rowOff>104775</xdr:rowOff>
    </xdr:to>
    <xdr:sp>
      <xdr:nvSpPr>
        <xdr:cNvPr id="11" name="Text Box 27"/>
        <xdr:cNvSpPr txBox="1">
          <a:spLocks noChangeArrowheads="1"/>
        </xdr:cNvSpPr>
      </xdr:nvSpPr>
      <xdr:spPr>
        <a:xfrm>
          <a:off x="523875" y="65331975"/>
          <a:ext cx="6496050"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31 March 2009:</a:t>
          </a:r>
        </a:p>
      </xdr:txBody>
    </xdr:sp>
    <xdr:clientData/>
  </xdr:twoCellAnchor>
  <xdr:twoCellAnchor>
    <xdr:from>
      <xdr:col>2</xdr:col>
      <xdr:colOff>19050</xdr:colOff>
      <xdr:row>303</xdr:row>
      <xdr:rowOff>171450</xdr:rowOff>
    </xdr:from>
    <xdr:to>
      <xdr:col>14</xdr:col>
      <xdr:colOff>9525</xdr:colOff>
      <xdr:row>305</xdr:row>
      <xdr:rowOff>57150</xdr:rowOff>
    </xdr:to>
    <xdr:sp>
      <xdr:nvSpPr>
        <xdr:cNvPr id="12" name="Text Box 28"/>
        <xdr:cNvSpPr txBox="1">
          <a:spLocks noChangeArrowheads="1"/>
        </xdr:cNvSpPr>
      </xdr:nvSpPr>
      <xdr:spPr>
        <a:xfrm>
          <a:off x="523875" y="67522725"/>
          <a:ext cx="6496050" cy="2857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Investments in quoted securities as at 31 March 2009:</a:t>
          </a:r>
        </a:p>
      </xdr:txBody>
    </xdr:sp>
    <xdr:clientData/>
  </xdr:twoCellAnchor>
  <xdr:twoCellAnchor>
    <xdr:from>
      <xdr:col>1</xdr:col>
      <xdr:colOff>9525</xdr:colOff>
      <xdr:row>333</xdr:row>
      <xdr:rowOff>219075</xdr:rowOff>
    </xdr:from>
    <xdr:to>
      <xdr:col>13</xdr:col>
      <xdr:colOff>885825</xdr:colOff>
      <xdr:row>337</xdr:row>
      <xdr:rowOff>0</xdr:rowOff>
    </xdr:to>
    <xdr:sp>
      <xdr:nvSpPr>
        <xdr:cNvPr id="13" name="Text Box 29"/>
        <xdr:cNvSpPr txBox="1">
          <a:spLocks noChangeArrowheads="1"/>
        </xdr:cNvSpPr>
      </xdr:nvSpPr>
      <xdr:spPr>
        <a:xfrm>
          <a:off x="266700" y="74285475"/>
          <a:ext cx="6705600" cy="6667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(all denominated in Ringgit Malaysia) of the Group as at 31 March 2009 are as follows:</a:t>
          </a:r>
        </a:p>
      </xdr:txBody>
    </xdr:sp>
    <xdr:clientData/>
  </xdr:twoCellAnchor>
  <xdr:twoCellAnchor>
    <xdr:from>
      <xdr:col>1</xdr:col>
      <xdr:colOff>9525</xdr:colOff>
      <xdr:row>371</xdr:row>
      <xdr:rowOff>180975</xdr:rowOff>
    </xdr:from>
    <xdr:to>
      <xdr:col>13</xdr:col>
      <xdr:colOff>847725</xdr:colOff>
      <xdr:row>374</xdr:row>
      <xdr:rowOff>0</xdr:rowOff>
    </xdr:to>
    <xdr:sp>
      <xdr:nvSpPr>
        <xdr:cNvPr id="14" name="Text Box 30"/>
        <xdr:cNvSpPr txBox="1">
          <a:spLocks noChangeArrowheads="1"/>
        </xdr:cNvSpPr>
      </xdr:nvSpPr>
      <xdr:spPr>
        <a:xfrm>
          <a:off x="266700" y="82496025"/>
          <a:ext cx="6667500" cy="466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0</xdr:col>
      <xdr:colOff>247650</xdr:colOff>
      <xdr:row>377</xdr:row>
      <xdr:rowOff>9525</xdr:rowOff>
    </xdr:from>
    <xdr:to>
      <xdr:col>13</xdr:col>
      <xdr:colOff>847725</xdr:colOff>
      <xdr:row>379</xdr:row>
      <xdr:rowOff>0</xdr:rowOff>
    </xdr:to>
    <xdr:sp>
      <xdr:nvSpPr>
        <xdr:cNvPr id="15" name="Text Box 31"/>
        <xdr:cNvSpPr txBox="1">
          <a:spLocks noChangeArrowheads="1"/>
        </xdr:cNvSpPr>
      </xdr:nvSpPr>
      <xdr:spPr>
        <a:xfrm>
          <a:off x="247650" y="83677125"/>
          <a:ext cx="6686550" cy="457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litigations for the Group as at the date of this report.</a:t>
          </a:r>
        </a:p>
      </xdr:txBody>
    </xdr:sp>
    <xdr:clientData/>
  </xdr:twoCellAnchor>
  <xdr:twoCellAnchor>
    <xdr:from>
      <xdr:col>0</xdr:col>
      <xdr:colOff>0</xdr:colOff>
      <xdr:row>0</xdr:row>
      <xdr:rowOff>19050</xdr:rowOff>
    </xdr:from>
    <xdr:to>
      <xdr:col>2</xdr:col>
      <xdr:colOff>1028700</xdr:colOff>
      <xdr:row>1</xdr:row>
      <xdr:rowOff>0</xdr:rowOff>
    </xdr:to>
    <xdr:pic>
      <xdr:nvPicPr>
        <xdr:cNvPr id="16" name="Picture 34" descr="Rce"/>
        <xdr:cNvPicPr preferRelativeResize="1">
          <a:picLocks noChangeAspect="1"/>
        </xdr:cNvPicPr>
      </xdr:nvPicPr>
      <xdr:blipFill>
        <a:blip r:embed="rId1"/>
        <a:srcRect l="26277" t="14857" r="31874" b="51428"/>
        <a:stretch>
          <a:fillRect/>
        </a:stretch>
      </xdr:blipFill>
      <xdr:spPr>
        <a:xfrm>
          <a:off x="0" y="19050"/>
          <a:ext cx="1533525" cy="504825"/>
        </a:xfrm>
        <a:prstGeom prst="rect">
          <a:avLst/>
        </a:prstGeom>
        <a:noFill/>
        <a:ln w="9525" cmpd="sng">
          <a:solidFill>
            <a:srgbClr val="FFFF00"/>
          </a:solidFill>
          <a:headEnd type="none"/>
          <a:tailEnd type="none"/>
        </a:ln>
      </xdr:spPr>
    </xdr:pic>
    <xdr:clientData/>
  </xdr:twoCellAnchor>
  <xdr:twoCellAnchor>
    <xdr:from>
      <xdr:col>1</xdr:col>
      <xdr:colOff>9525</xdr:colOff>
      <xdr:row>8</xdr:row>
      <xdr:rowOff>0</xdr:rowOff>
    </xdr:from>
    <xdr:to>
      <xdr:col>13</xdr:col>
      <xdr:colOff>923925</xdr:colOff>
      <xdr:row>13</xdr:row>
      <xdr:rowOff>123825</xdr:rowOff>
    </xdr:to>
    <xdr:sp>
      <xdr:nvSpPr>
        <xdr:cNvPr id="17" name="Text Box 33"/>
        <xdr:cNvSpPr txBox="1">
          <a:spLocks noChangeArrowheads="1"/>
        </xdr:cNvSpPr>
      </xdr:nvSpPr>
      <xdr:spPr>
        <a:xfrm>
          <a:off x="266700" y="2105025"/>
          <a:ext cx="6743700" cy="12668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This interim financial report is unaudited and has been prepared in accordance with the requirements of FRS 134 Interim Financial Reporting issued by the Malaysian Accounting Standards Board ("MASB") and Paragraph 9.22 of the Listing Requirements of Bursa Malaysia Securities Berhad. The interim financial report should be read in conjunction with the audited financial statements of the Company for the financial year ended 31 March 2008.</a:t>
          </a:r>
        </a:p>
      </xdr:txBody>
    </xdr:sp>
    <xdr:clientData/>
  </xdr:twoCellAnchor>
  <xdr:twoCellAnchor>
    <xdr:from>
      <xdr:col>0</xdr:col>
      <xdr:colOff>247650</xdr:colOff>
      <xdr:row>42</xdr:row>
      <xdr:rowOff>200025</xdr:rowOff>
    </xdr:from>
    <xdr:to>
      <xdr:col>14</xdr:col>
      <xdr:colOff>0</xdr:colOff>
      <xdr:row>43</xdr:row>
      <xdr:rowOff>200025</xdr:rowOff>
    </xdr:to>
    <xdr:sp>
      <xdr:nvSpPr>
        <xdr:cNvPr id="18" name="Text Box 36"/>
        <xdr:cNvSpPr txBox="1">
          <a:spLocks noChangeArrowheads="1"/>
        </xdr:cNvSpPr>
      </xdr:nvSpPr>
      <xdr:spPr>
        <a:xfrm>
          <a:off x="247650" y="9848850"/>
          <a:ext cx="6762750" cy="2381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materially affected by seasonal or cyclical factors.</a:t>
          </a:r>
        </a:p>
      </xdr:txBody>
    </xdr:sp>
    <xdr:clientData/>
  </xdr:twoCellAnchor>
  <xdr:twoCellAnchor>
    <xdr:from>
      <xdr:col>1</xdr:col>
      <xdr:colOff>0</xdr:colOff>
      <xdr:row>47</xdr:row>
      <xdr:rowOff>0</xdr:rowOff>
    </xdr:from>
    <xdr:to>
      <xdr:col>14</xdr:col>
      <xdr:colOff>0</xdr:colOff>
      <xdr:row>48</xdr:row>
      <xdr:rowOff>190500</xdr:rowOff>
    </xdr:to>
    <xdr:sp>
      <xdr:nvSpPr>
        <xdr:cNvPr id="19" name="Text Box 37"/>
        <xdr:cNvSpPr txBox="1">
          <a:spLocks noChangeArrowheads="1"/>
        </xdr:cNvSpPr>
      </xdr:nvSpPr>
      <xdr:spPr>
        <a:xfrm>
          <a:off x="257175" y="10753725"/>
          <a:ext cx="6753225" cy="4000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in the current quarter and financial period to-date.</a:t>
          </a:r>
        </a:p>
      </xdr:txBody>
    </xdr:sp>
    <xdr:clientData/>
  </xdr:twoCellAnchor>
  <xdr:twoCellAnchor>
    <xdr:from>
      <xdr:col>1</xdr:col>
      <xdr:colOff>9525</xdr:colOff>
      <xdr:row>17</xdr:row>
      <xdr:rowOff>0</xdr:rowOff>
    </xdr:from>
    <xdr:to>
      <xdr:col>13</xdr:col>
      <xdr:colOff>923925</xdr:colOff>
      <xdr:row>22</xdr:row>
      <xdr:rowOff>0</xdr:rowOff>
    </xdr:to>
    <xdr:sp>
      <xdr:nvSpPr>
        <xdr:cNvPr id="20" name="Text Box 39"/>
        <xdr:cNvSpPr txBox="1">
          <a:spLocks noChangeArrowheads="1"/>
        </xdr:cNvSpPr>
      </xdr:nvSpPr>
      <xdr:spPr>
        <a:xfrm>
          <a:off x="266700" y="4076700"/>
          <a:ext cx="6743700" cy="11430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accounting policies adopted by the Group in this interim financial report are consistent with those adopted in the annual audited financial statements for the year ended 31 March 2008. In the current financial year, the Group adopted the following applicable new/revised Financial Reporting Standard ("FRS") effective for the financial period commencing on 1 April 2008:</a:t>
          </a:r>
        </a:p>
      </xdr:txBody>
    </xdr:sp>
    <xdr:clientData/>
  </xdr:twoCellAnchor>
  <xdr:oneCellAnchor>
    <xdr:from>
      <xdr:col>1</xdr:col>
      <xdr:colOff>0</xdr:colOff>
      <xdr:row>271</xdr:row>
      <xdr:rowOff>152400</xdr:rowOff>
    </xdr:from>
    <xdr:ext cx="6696075" cy="495300"/>
    <xdr:sp>
      <xdr:nvSpPr>
        <xdr:cNvPr id="21" name="Text Box 41"/>
        <xdr:cNvSpPr txBox="1">
          <a:spLocks noChangeArrowheads="1"/>
        </xdr:cNvSpPr>
      </xdr:nvSpPr>
      <xdr:spPr>
        <a:xfrm>
          <a:off x="257175" y="60559950"/>
          <a:ext cx="6696075" cy="4953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 and financial year ended 31 March 2009.</a:t>
          </a:r>
        </a:p>
      </xdr:txBody>
    </xdr:sp>
    <xdr:clientData/>
  </xdr:oneCellAnchor>
  <xdr:twoCellAnchor>
    <xdr:from>
      <xdr:col>1</xdr:col>
      <xdr:colOff>9525</xdr:colOff>
      <xdr:row>397</xdr:row>
      <xdr:rowOff>0</xdr:rowOff>
    </xdr:from>
    <xdr:to>
      <xdr:col>13</xdr:col>
      <xdr:colOff>895350</xdr:colOff>
      <xdr:row>400</xdr:row>
      <xdr:rowOff>104775</xdr:rowOff>
    </xdr:to>
    <xdr:sp>
      <xdr:nvSpPr>
        <xdr:cNvPr id="22" name="Text Box 44"/>
        <xdr:cNvSpPr txBox="1">
          <a:spLocks noChangeArrowheads="1"/>
        </xdr:cNvSpPr>
      </xdr:nvSpPr>
      <xdr:spPr>
        <a:xfrm>
          <a:off x="266700" y="88087200"/>
          <a:ext cx="6715125" cy="7905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earnings per share for the quarter is calculated by dividing the net profit attributable to ordinary equity holders by the weighted average number of ordinary shares in issue during the period.</a:t>
          </a:r>
        </a:p>
      </xdr:txBody>
    </xdr:sp>
    <xdr:clientData/>
  </xdr:twoCellAnchor>
  <xdr:twoCellAnchor>
    <xdr:from>
      <xdr:col>1</xdr:col>
      <xdr:colOff>9525</xdr:colOff>
      <xdr:row>401</xdr:row>
      <xdr:rowOff>9525</xdr:rowOff>
    </xdr:from>
    <xdr:to>
      <xdr:col>13</xdr:col>
      <xdr:colOff>904875</xdr:colOff>
      <xdr:row>404</xdr:row>
      <xdr:rowOff>19050</xdr:rowOff>
    </xdr:to>
    <xdr:sp>
      <xdr:nvSpPr>
        <xdr:cNvPr id="23" name="Text Box 45"/>
        <xdr:cNvSpPr txBox="1">
          <a:spLocks noChangeArrowheads="1"/>
        </xdr:cNvSpPr>
      </xdr:nvSpPr>
      <xdr:spPr>
        <a:xfrm>
          <a:off x="266700" y="89011125"/>
          <a:ext cx="6724650" cy="6762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0</xdr:col>
      <xdr:colOff>247650</xdr:colOff>
      <xdr:row>29</xdr:row>
      <xdr:rowOff>209550</xdr:rowOff>
    </xdr:from>
    <xdr:to>
      <xdr:col>13</xdr:col>
      <xdr:colOff>923925</xdr:colOff>
      <xdr:row>32</xdr:row>
      <xdr:rowOff>152400</xdr:rowOff>
    </xdr:to>
    <xdr:sp>
      <xdr:nvSpPr>
        <xdr:cNvPr id="24" name="Text Box 48"/>
        <xdr:cNvSpPr txBox="1">
          <a:spLocks noChangeArrowheads="1"/>
        </xdr:cNvSpPr>
      </xdr:nvSpPr>
      <xdr:spPr>
        <a:xfrm>
          <a:off x="247650" y="7029450"/>
          <a:ext cx="6762750" cy="6477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adoption of the above FRSs and Amendment does not have any significant financial impact on the financial statements of the Group.</a:t>
          </a:r>
        </a:p>
      </xdr:txBody>
    </xdr:sp>
    <xdr:clientData/>
  </xdr:twoCellAnchor>
  <xdr:twoCellAnchor>
    <xdr:from>
      <xdr:col>0</xdr:col>
      <xdr:colOff>247650</xdr:colOff>
      <xdr:row>226</xdr:row>
      <xdr:rowOff>0</xdr:rowOff>
    </xdr:from>
    <xdr:to>
      <xdr:col>13</xdr:col>
      <xdr:colOff>885825</xdr:colOff>
      <xdr:row>231</xdr:row>
      <xdr:rowOff>0</xdr:rowOff>
    </xdr:to>
    <xdr:sp>
      <xdr:nvSpPr>
        <xdr:cNvPr id="25" name="Text Box 49"/>
        <xdr:cNvSpPr txBox="1">
          <a:spLocks noChangeArrowheads="1"/>
        </xdr:cNvSpPr>
      </xdr:nvSpPr>
      <xdr:spPr>
        <a:xfrm>
          <a:off x="247650" y="50234850"/>
          <a:ext cx="6724650" cy="11334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For the current quarter under review, the Group recorded a revenue of RM58.0 million compared to RM55.7 million in the preceding quarter. The higher revenue was mainly due to growth in net loan receivables arising from the introduction of new products and increase in demand for personal financing.</a:t>
          </a:r>
        </a:p>
      </xdr:txBody>
    </xdr:sp>
    <xdr:clientData/>
  </xdr:twoCellAnchor>
  <xdr:twoCellAnchor>
    <xdr:from>
      <xdr:col>1</xdr:col>
      <xdr:colOff>0</xdr:colOff>
      <xdr:row>218</xdr:row>
      <xdr:rowOff>161925</xdr:rowOff>
    </xdr:from>
    <xdr:to>
      <xdr:col>13</xdr:col>
      <xdr:colOff>895350</xdr:colOff>
      <xdr:row>222</xdr:row>
      <xdr:rowOff>142875</xdr:rowOff>
    </xdr:to>
    <xdr:sp>
      <xdr:nvSpPr>
        <xdr:cNvPr id="26" name="Text Box 50"/>
        <xdr:cNvSpPr txBox="1">
          <a:spLocks noChangeArrowheads="1"/>
        </xdr:cNvSpPr>
      </xdr:nvSpPr>
      <xdr:spPr>
        <a:xfrm>
          <a:off x="257175" y="48672750"/>
          <a:ext cx="6724650" cy="8572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 result, the Group recorded an improvement of 31.6% in net profit from RM50.6 million to RM66.6 million for the current year.</a:t>
          </a:r>
        </a:p>
      </xdr:txBody>
    </xdr:sp>
    <xdr:clientData/>
  </xdr:twoCellAnchor>
  <xdr:twoCellAnchor>
    <xdr:from>
      <xdr:col>1</xdr:col>
      <xdr:colOff>0</xdr:colOff>
      <xdr:row>230</xdr:row>
      <xdr:rowOff>190500</xdr:rowOff>
    </xdr:from>
    <xdr:to>
      <xdr:col>13</xdr:col>
      <xdr:colOff>904875</xdr:colOff>
      <xdr:row>234</xdr:row>
      <xdr:rowOff>9525</xdr:rowOff>
    </xdr:to>
    <xdr:sp>
      <xdr:nvSpPr>
        <xdr:cNvPr id="27" name="Text Box 51"/>
        <xdr:cNvSpPr txBox="1">
          <a:spLocks noChangeArrowheads="1"/>
        </xdr:cNvSpPr>
      </xdr:nvSpPr>
      <xdr:spPr>
        <a:xfrm>
          <a:off x="257175" y="51320700"/>
          <a:ext cx="6734175" cy="8191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However, profit before tax for the current quarter was RM24.6 million, lower than the preceding quarter of RM31.2 million. This was due to the higher marketing expenses arising from more aggressive incentive programmes undertaken.</a:t>
          </a:r>
        </a:p>
      </xdr:txBody>
    </xdr:sp>
    <xdr:clientData/>
  </xdr:twoCellAnchor>
  <xdr:twoCellAnchor>
    <xdr:from>
      <xdr:col>2</xdr:col>
      <xdr:colOff>9525</xdr:colOff>
      <xdr:row>74</xdr:row>
      <xdr:rowOff>0</xdr:rowOff>
    </xdr:from>
    <xdr:to>
      <xdr:col>13</xdr:col>
      <xdr:colOff>914400</xdr:colOff>
      <xdr:row>76</xdr:row>
      <xdr:rowOff>114300</xdr:rowOff>
    </xdr:to>
    <xdr:sp>
      <xdr:nvSpPr>
        <xdr:cNvPr id="28" name="Text Box 53"/>
        <xdr:cNvSpPr txBox="1">
          <a:spLocks noChangeArrowheads="1"/>
        </xdr:cNvSpPr>
      </xdr:nvSpPr>
      <xdr:spPr>
        <a:xfrm>
          <a:off x="514350" y="16573500"/>
          <a:ext cx="6486525" cy="571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Underwritten Commercial Papers ("CPs") and bonds by RCE Premier Sdn Bhd, a subsidiary of the Company, as follows:</a:t>
          </a:r>
        </a:p>
      </xdr:txBody>
    </xdr:sp>
    <xdr:clientData/>
  </xdr:twoCellAnchor>
  <xdr:twoCellAnchor>
    <xdr:from>
      <xdr:col>2</xdr:col>
      <xdr:colOff>9525</xdr:colOff>
      <xdr:row>61</xdr:row>
      <xdr:rowOff>0</xdr:rowOff>
    </xdr:from>
    <xdr:to>
      <xdr:col>13</xdr:col>
      <xdr:colOff>885825</xdr:colOff>
      <xdr:row>63</xdr:row>
      <xdr:rowOff>152400</xdr:rowOff>
    </xdr:to>
    <xdr:sp>
      <xdr:nvSpPr>
        <xdr:cNvPr id="29" name="Text Box 54"/>
        <xdr:cNvSpPr txBox="1">
          <a:spLocks noChangeArrowheads="1"/>
        </xdr:cNvSpPr>
      </xdr:nvSpPr>
      <xdr:spPr>
        <a:xfrm>
          <a:off x="514350" y="13792200"/>
          <a:ext cx="6457950" cy="6096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Asset-Backed Securities ("ABS") by Tresor Assets Berhad, a subsidiary of the Company, as follows:</a:t>
          </a:r>
        </a:p>
      </xdr:txBody>
    </xdr:sp>
    <xdr:clientData/>
  </xdr:twoCellAnchor>
  <xdr:twoCellAnchor>
    <xdr:from>
      <xdr:col>1</xdr:col>
      <xdr:colOff>9525</xdr:colOff>
      <xdr:row>247</xdr:row>
      <xdr:rowOff>0</xdr:rowOff>
    </xdr:from>
    <xdr:to>
      <xdr:col>13</xdr:col>
      <xdr:colOff>876300</xdr:colOff>
      <xdr:row>248</xdr:row>
      <xdr:rowOff>142875</xdr:rowOff>
    </xdr:to>
    <xdr:sp>
      <xdr:nvSpPr>
        <xdr:cNvPr id="30" name="Text Box 17"/>
        <xdr:cNvSpPr txBox="1">
          <a:spLocks noChangeArrowheads="1"/>
        </xdr:cNvSpPr>
      </xdr:nvSpPr>
      <xdr:spPr>
        <a:xfrm>
          <a:off x="266700" y="55092600"/>
          <a:ext cx="6696075" cy="3714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profit forecast prepared or profit guarantee made by the Group.</a:t>
          </a:r>
        </a:p>
      </xdr:txBody>
    </xdr:sp>
    <xdr:clientData/>
  </xdr:twoCellAnchor>
  <xdr:twoCellAnchor>
    <xdr:from>
      <xdr:col>0</xdr:col>
      <xdr:colOff>247650</xdr:colOff>
      <xdr:row>100</xdr:row>
      <xdr:rowOff>0</xdr:rowOff>
    </xdr:from>
    <xdr:to>
      <xdr:col>14</xdr:col>
      <xdr:colOff>0</xdr:colOff>
      <xdr:row>105</xdr:row>
      <xdr:rowOff>28575</xdr:rowOff>
    </xdr:to>
    <xdr:sp>
      <xdr:nvSpPr>
        <xdr:cNvPr id="31" name="Text Box 23"/>
        <xdr:cNvSpPr txBox="1">
          <a:spLocks noChangeArrowheads="1"/>
        </xdr:cNvSpPr>
      </xdr:nvSpPr>
      <xdr:spPr>
        <a:xfrm>
          <a:off x="247650" y="22250400"/>
          <a:ext cx="6762750" cy="11525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directors declared and paid a final dividend in respect of the financial year ended 31 March 2008 of 10%, less 25% tax on 710,971,340 ordinary shares, amounting to RM5,322,285 on 22 September 2008. The dividend has been accounted for in the equity as an appropriation of retained earnings in the financial year ended 31 March 2009.</a:t>
          </a:r>
        </a:p>
      </xdr:txBody>
    </xdr:sp>
    <xdr:clientData/>
  </xdr:twoCellAnchor>
  <xdr:twoCellAnchor>
    <xdr:from>
      <xdr:col>0</xdr:col>
      <xdr:colOff>238125</xdr:colOff>
      <xdr:row>114</xdr:row>
      <xdr:rowOff>0</xdr:rowOff>
    </xdr:from>
    <xdr:to>
      <xdr:col>14</xdr:col>
      <xdr:colOff>0</xdr:colOff>
      <xdr:row>115</xdr:row>
      <xdr:rowOff>190500</xdr:rowOff>
    </xdr:to>
    <xdr:sp>
      <xdr:nvSpPr>
        <xdr:cNvPr id="32" name="Text Box 24"/>
        <xdr:cNvSpPr txBox="1">
          <a:spLocks noChangeArrowheads="1"/>
        </xdr:cNvSpPr>
      </xdr:nvSpPr>
      <xdr:spPr>
        <a:xfrm>
          <a:off x="238125" y="25422225"/>
          <a:ext cx="6772275" cy="4286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year ended 31 March 2009 were as follows:</a:t>
          </a:r>
        </a:p>
      </xdr:txBody>
    </xdr:sp>
    <xdr:clientData/>
  </xdr:twoCellAnchor>
  <xdr:twoCellAnchor>
    <xdr:from>
      <xdr:col>1</xdr:col>
      <xdr:colOff>19050</xdr:colOff>
      <xdr:row>175</xdr:row>
      <xdr:rowOff>180975</xdr:rowOff>
    </xdr:from>
    <xdr:to>
      <xdr:col>13</xdr:col>
      <xdr:colOff>904875</xdr:colOff>
      <xdr:row>179</xdr:row>
      <xdr:rowOff>47625</xdr:rowOff>
    </xdr:to>
    <xdr:sp>
      <xdr:nvSpPr>
        <xdr:cNvPr id="33" name="Text Box 8"/>
        <xdr:cNvSpPr txBox="1">
          <a:spLocks noChangeArrowheads="1"/>
        </xdr:cNvSpPr>
      </xdr:nvSpPr>
      <xdr:spPr>
        <a:xfrm>
          <a:off x="276225" y="39062025"/>
          <a:ext cx="6715125" cy="7620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Had the acquisition occurred on 1 April 2008, the Group's revenue and profit for the financial year ended 31 March 2009 would have been RM215.4 million and RM66.6 million respectively.</a:t>
          </a:r>
        </a:p>
      </xdr:txBody>
    </xdr:sp>
    <xdr:clientData/>
  </xdr:twoCellAnchor>
  <xdr:twoCellAnchor>
    <xdr:from>
      <xdr:col>0</xdr:col>
      <xdr:colOff>228600</xdr:colOff>
      <xdr:row>104</xdr:row>
      <xdr:rowOff>180975</xdr:rowOff>
    </xdr:from>
    <xdr:to>
      <xdr:col>14</xdr:col>
      <xdr:colOff>0</xdr:colOff>
      <xdr:row>110</xdr:row>
      <xdr:rowOff>95250</xdr:rowOff>
    </xdr:to>
    <xdr:sp>
      <xdr:nvSpPr>
        <xdr:cNvPr id="34" name="Text Box 23"/>
        <xdr:cNvSpPr txBox="1">
          <a:spLocks noChangeArrowheads="1"/>
        </xdr:cNvSpPr>
      </xdr:nvSpPr>
      <xdr:spPr>
        <a:xfrm>
          <a:off x="228600" y="23355300"/>
          <a:ext cx="6781800" cy="1219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A final dividend in respect of the financial year ended 31 March 2009 of 10% (1 sen), less 25% tax on 710,971,340 ordinary shares, amounting to a dividend payable of RM5,332,285 has been proposed for shareholders' approval. Such dividend, if approved by the shareholders, will be accounted for in equity as appropriation of retained earnings in the financial year ending 31 March 2010.</a:t>
          </a:r>
        </a:p>
      </xdr:txBody>
    </xdr:sp>
    <xdr:clientData/>
  </xdr:twoCellAnchor>
  <xdr:twoCellAnchor>
    <xdr:from>
      <xdr:col>2</xdr:col>
      <xdr:colOff>19050</xdr:colOff>
      <xdr:row>87</xdr:row>
      <xdr:rowOff>0</xdr:rowOff>
    </xdr:from>
    <xdr:to>
      <xdr:col>13</xdr:col>
      <xdr:colOff>895350</xdr:colOff>
      <xdr:row>89</xdr:row>
      <xdr:rowOff>114300</xdr:rowOff>
    </xdr:to>
    <xdr:sp>
      <xdr:nvSpPr>
        <xdr:cNvPr id="35" name="Text Box 53"/>
        <xdr:cNvSpPr txBox="1">
          <a:spLocks noChangeArrowheads="1"/>
        </xdr:cNvSpPr>
      </xdr:nvSpPr>
      <xdr:spPr>
        <a:xfrm>
          <a:off x="523875" y="19373850"/>
          <a:ext cx="6457950" cy="5524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Fixed Rate Medium Term Notes ("MTNs") by RCE Advance Sdn Bhd, a subsidiary of the Company, as follows:</a:t>
          </a:r>
        </a:p>
      </xdr:txBody>
    </xdr:sp>
    <xdr:clientData/>
  </xdr:twoCellAnchor>
  <xdr:twoCellAnchor>
    <xdr:from>
      <xdr:col>2</xdr:col>
      <xdr:colOff>0</xdr:colOff>
      <xdr:row>70</xdr:row>
      <xdr:rowOff>190500</xdr:rowOff>
    </xdr:from>
    <xdr:to>
      <xdr:col>13</xdr:col>
      <xdr:colOff>914400</xdr:colOff>
      <xdr:row>73</xdr:row>
      <xdr:rowOff>123825</xdr:rowOff>
    </xdr:to>
    <xdr:sp>
      <xdr:nvSpPr>
        <xdr:cNvPr id="36" name="Text Box 55"/>
        <xdr:cNvSpPr txBox="1">
          <a:spLocks noChangeArrowheads="1"/>
        </xdr:cNvSpPr>
      </xdr:nvSpPr>
      <xdr:spPr>
        <a:xfrm>
          <a:off x="504825" y="15973425"/>
          <a:ext cx="6496050" cy="5334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Out of the issuance of RM200.0 million ABS, RM19.0</a:t>
          </a:r>
          <a:r>
            <a:rPr lang="en-US" cap="none" sz="1400" b="0" i="0" u="none" baseline="0">
              <a:solidFill>
                <a:srgbClr val="FF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million was subscribed internally by a subsidiary of the Company.</a:t>
          </a:r>
        </a:p>
      </xdr:txBody>
    </xdr:sp>
    <xdr:clientData/>
  </xdr:twoCellAnchor>
  <xdr:twoCellAnchor>
    <xdr:from>
      <xdr:col>0</xdr:col>
      <xdr:colOff>228600</xdr:colOff>
      <xdr:row>316</xdr:row>
      <xdr:rowOff>200025</xdr:rowOff>
    </xdr:from>
    <xdr:to>
      <xdr:col>13</xdr:col>
      <xdr:colOff>885825</xdr:colOff>
      <xdr:row>323</xdr:row>
      <xdr:rowOff>76200</xdr:rowOff>
    </xdr:to>
    <xdr:sp>
      <xdr:nvSpPr>
        <xdr:cNvPr id="37" name="Text Box 6"/>
        <xdr:cNvSpPr txBox="1">
          <a:spLocks noChangeArrowheads="1"/>
        </xdr:cNvSpPr>
      </xdr:nvSpPr>
      <xdr:spPr>
        <a:xfrm>
          <a:off x="228600" y="70237350"/>
          <a:ext cx="6743700" cy="15811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rPr>
            <a:t>There were no corporate proposals announced but not completed as at the date of this Report except as follows: 
On even date, ECM Libra Investment Bank Berhad, on behalf of the Board of Directors of the Company, announced that the Company is proposing to undertake the following corporate exercises:
</a:t>
          </a:r>
        </a:p>
      </xdr:txBody>
    </xdr:sp>
    <xdr:clientData/>
  </xdr:twoCellAnchor>
  <xdr:twoCellAnchor>
    <xdr:from>
      <xdr:col>2</xdr:col>
      <xdr:colOff>47625</xdr:colOff>
      <xdr:row>323</xdr:row>
      <xdr:rowOff>180975</xdr:rowOff>
    </xdr:from>
    <xdr:to>
      <xdr:col>13</xdr:col>
      <xdr:colOff>904875</xdr:colOff>
      <xdr:row>326</xdr:row>
      <xdr:rowOff>152400</xdr:rowOff>
    </xdr:to>
    <xdr:sp>
      <xdr:nvSpPr>
        <xdr:cNvPr id="38" name="Text Box 6"/>
        <xdr:cNvSpPr txBox="1">
          <a:spLocks noChangeArrowheads="1"/>
        </xdr:cNvSpPr>
      </xdr:nvSpPr>
      <xdr:spPr>
        <a:xfrm>
          <a:off x="552450" y="71923275"/>
          <a:ext cx="6438900" cy="6667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rPr>
            <a:t>proposed private placement of up to 71,097,134 new ordinary shares of                                                     RM0.10 each in RCE to investor(s) to be identified; and
</a:t>
          </a:r>
        </a:p>
      </xdr:txBody>
    </xdr:sp>
    <xdr:clientData/>
  </xdr:twoCellAnchor>
  <xdr:twoCellAnchor>
    <xdr:from>
      <xdr:col>2</xdr:col>
      <xdr:colOff>47625</xdr:colOff>
      <xdr:row>326</xdr:row>
      <xdr:rowOff>200025</xdr:rowOff>
    </xdr:from>
    <xdr:to>
      <xdr:col>14</xdr:col>
      <xdr:colOff>0</xdr:colOff>
      <xdr:row>330</xdr:row>
      <xdr:rowOff>171450</xdr:rowOff>
    </xdr:to>
    <xdr:sp>
      <xdr:nvSpPr>
        <xdr:cNvPr id="39" name="Text Box 6"/>
        <xdr:cNvSpPr txBox="1">
          <a:spLocks noChangeArrowheads="1"/>
        </xdr:cNvSpPr>
      </xdr:nvSpPr>
      <xdr:spPr>
        <a:xfrm>
          <a:off x="552450" y="72637650"/>
          <a:ext cx="6457950" cy="9239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rPr>
            <a:t>proposed establishment of  an  employees’ share  option  scheme  for  the employees and directors of the Company and its subsidiaries (excluding subsidiaries which are dormant).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106"/>
  <sheetViews>
    <sheetView view="pageBreakPreview" zoomScaleNormal="75" zoomScaleSheetLayoutView="100" zoomScalePageLayoutView="0" workbookViewId="0" topLeftCell="A1">
      <selection activeCell="E68" sqref="E68"/>
    </sheetView>
  </sheetViews>
  <sheetFormatPr defaultColWidth="9.140625" defaultRowHeight="12.75"/>
  <cols>
    <col min="1" max="1" width="3.00390625" style="13" customWidth="1"/>
    <col min="2" max="2" width="51.57421875" style="13" customWidth="1"/>
    <col min="3" max="3" width="15.7109375" style="14" customWidth="1"/>
    <col min="4" max="4" width="1.8515625" style="15" customWidth="1"/>
    <col min="5" max="5" width="15.00390625" style="15" customWidth="1"/>
    <col min="6" max="6" width="0.5625" style="15" customWidth="1"/>
    <col min="7" max="7" width="17.00390625" style="15" customWidth="1"/>
    <col min="8" max="8" width="0.9921875" style="15" customWidth="1"/>
    <col min="9" max="9" width="16.7109375" style="15" customWidth="1"/>
    <col min="10" max="16384" width="9.140625" style="13" customWidth="1"/>
  </cols>
  <sheetData>
    <row r="1" ht="41.25" customHeight="1"/>
    <row r="2" spans="1:9" ht="18" customHeight="1">
      <c r="A2" s="316" t="s">
        <v>221</v>
      </c>
      <c r="B2" s="108"/>
      <c r="C2" s="109"/>
      <c r="D2" s="110"/>
      <c r="E2" s="110"/>
      <c r="F2" s="110"/>
      <c r="G2" s="110"/>
      <c r="H2" s="110"/>
      <c r="I2" s="106" t="s">
        <v>104</v>
      </c>
    </row>
    <row r="3" spans="1:9" ht="18" customHeight="1">
      <c r="A3" s="111" t="s">
        <v>103</v>
      </c>
      <c r="B3" s="108"/>
      <c r="C3" s="109"/>
      <c r="D3" s="110"/>
      <c r="E3" s="110"/>
      <c r="F3" s="110"/>
      <c r="G3" s="110"/>
      <c r="H3" s="110"/>
      <c r="I3" s="106" t="s">
        <v>276</v>
      </c>
    </row>
    <row r="4" ht="18" customHeight="1" thickBot="1"/>
    <row r="5" spans="1:9" ht="19.5" customHeight="1">
      <c r="A5" s="400" t="s">
        <v>105</v>
      </c>
      <c r="B5" s="113"/>
      <c r="C5" s="114"/>
      <c r="D5" s="115"/>
      <c r="E5" s="115"/>
      <c r="F5" s="115"/>
      <c r="G5" s="115"/>
      <c r="H5" s="115"/>
      <c r="I5" s="115"/>
    </row>
    <row r="6" spans="1:9" ht="19.5" customHeight="1" thickBot="1">
      <c r="A6" s="401" t="s">
        <v>270</v>
      </c>
      <c r="B6" s="116"/>
      <c r="C6" s="117"/>
      <c r="D6" s="118"/>
      <c r="E6" s="118"/>
      <c r="F6" s="118"/>
      <c r="G6" s="118"/>
      <c r="H6" s="118"/>
      <c r="I6" s="118"/>
    </row>
    <row r="7" ht="18" customHeight="1">
      <c r="A7" s="12"/>
    </row>
    <row r="8" spans="1:9" ht="18" customHeight="1">
      <c r="A8" s="108"/>
      <c r="B8" s="108"/>
      <c r="C8" s="513"/>
      <c r="D8" s="513"/>
      <c r="E8" s="513"/>
      <c r="F8" s="110"/>
      <c r="G8" s="513"/>
      <c r="H8" s="513"/>
      <c r="I8" s="513"/>
    </row>
    <row r="9" spans="1:9" s="318" customFormat="1" ht="18" customHeight="1">
      <c r="A9" s="402"/>
      <c r="B9" s="402"/>
      <c r="C9" s="512" t="s">
        <v>0</v>
      </c>
      <c r="D9" s="512"/>
      <c r="E9" s="512"/>
      <c r="F9" s="403"/>
      <c r="G9" s="512" t="s">
        <v>1</v>
      </c>
      <c r="H9" s="512"/>
      <c r="I9" s="512"/>
    </row>
    <row r="10" spans="1:9" s="318" customFormat="1" ht="18" customHeight="1">
      <c r="A10" s="402"/>
      <c r="B10" s="402"/>
      <c r="C10" s="404" t="str">
        <f>+G10</f>
        <v>31.03.2009</v>
      </c>
      <c r="D10" s="405"/>
      <c r="E10" s="405" t="str">
        <f>+I10</f>
        <v>31.03.2008</v>
      </c>
      <c r="F10" s="406"/>
      <c r="G10" s="404" t="s">
        <v>271</v>
      </c>
      <c r="H10" s="406"/>
      <c r="I10" s="405" t="s">
        <v>222</v>
      </c>
    </row>
    <row r="11" spans="1:9" s="318" customFormat="1" ht="18" customHeight="1">
      <c r="A11" s="402"/>
      <c r="B11" s="402"/>
      <c r="C11" s="407" t="s">
        <v>4</v>
      </c>
      <c r="D11" s="397"/>
      <c r="E11" s="397" t="s">
        <v>4</v>
      </c>
      <c r="F11" s="403"/>
      <c r="G11" s="407" t="s">
        <v>4</v>
      </c>
      <c r="H11" s="403"/>
      <c r="I11" s="397" t="s">
        <v>4</v>
      </c>
    </row>
    <row r="12" spans="1:9" s="318" customFormat="1" ht="18" customHeight="1">
      <c r="A12" s="402"/>
      <c r="B12" s="402"/>
      <c r="C12" s="398"/>
      <c r="D12" s="403"/>
      <c r="E12" s="403"/>
      <c r="F12" s="403" t="s">
        <v>9</v>
      </c>
      <c r="G12" s="398"/>
      <c r="H12" s="403"/>
      <c r="I12" s="403"/>
    </row>
    <row r="13" spans="1:9" s="318" customFormat="1" ht="18" customHeight="1">
      <c r="A13" s="399" t="s">
        <v>23</v>
      </c>
      <c r="B13" s="402" t="s">
        <v>5</v>
      </c>
      <c r="C13" s="332">
        <f>+'Income Statement'!C13</f>
        <v>57991000</v>
      </c>
      <c r="D13" s="408"/>
      <c r="E13" s="333">
        <f>+'Income Statement'!E13</f>
        <v>36110000</v>
      </c>
      <c r="F13" s="408"/>
      <c r="G13" s="332">
        <f>+'Income Statement'!G13</f>
        <v>215400000</v>
      </c>
      <c r="H13" s="408"/>
      <c r="I13" s="333">
        <f>+'Income Statement'!I13</f>
        <v>131938000</v>
      </c>
    </row>
    <row r="14" spans="1:9" s="318" customFormat="1" ht="18" customHeight="1">
      <c r="A14" s="402"/>
      <c r="B14" s="402"/>
      <c r="C14" s="322"/>
      <c r="D14" s="409"/>
      <c r="E14" s="323"/>
      <c r="F14" s="409"/>
      <c r="G14" s="322"/>
      <c r="H14" s="409"/>
      <c r="I14" s="323"/>
    </row>
    <row r="15" spans="1:9" s="412" customFormat="1" ht="18" customHeight="1">
      <c r="A15" s="410" t="s">
        <v>24</v>
      </c>
      <c r="B15" s="411" t="s">
        <v>49</v>
      </c>
      <c r="C15" s="332">
        <f>+'Income Statement'!C25</f>
        <v>24559000</v>
      </c>
      <c r="D15" s="408"/>
      <c r="E15" s="333">
        <f>+'Income Statement'!E25</f>
        <v>18837000</v>
      </c>
      <c r="F15" s="408"/>
      <c r="G15" s="332">
        <f>+'Income Statement'!G25</f>
        <v>92335000</v>
      </c>
      <c r="H15" s="408"/>
      <c r="I15" s="333">
        <f>+'Income Statement'!I25</f>
        <v>66761000</v>
      </c>
    </row>
    <row r="16" spans="1:9" s="412" customFormat="1" ht="18" customHeight="1">
      <c r="A16" s="411"/>
      <c r="B16" s="411"/>
      <c r="C16" s="332"/>
      <c r="D16" s="408"/>
      <c r="E16" s="333"/>
      <c r="F16" s="408"/>
      <c r="G16" s="332"/>
      <c r="H16" s="408"/>
      <c r="I16" s="333"/>
    </row>
    <row r="17" spans="1:9" s="412" customFormat="1" ht="18" customHeight="1">
      <c r="A17" s="410" t="s">
        <v>25</v>
      </c>
      <c r="B17" s="411" t="s">
        <v>50</v>
      </c>
      <c r="C17" s="332">
        <f>'Income Statement'!C28</f>
        <v>18513000</v>
      </c>
      <c r="D17" s="408"/>
      <c r="E17" s="333">
        <f>'Income Statement'!E28</f>
        <v>12627000</v>
      </c>
      <c r="F17" s="408"/>
      <c r="G17" s="332">
        <f>'Income Statement'!G28</f>
        <v>66555000</v>
      </c>
      <c r="H17" s="408"/>
      <c r="I17" s="333">
        <f>'Income Statement'!I28</f>
        <v>50589000</v>
      </c>
    </row>
    <row r="18" spans="1:9" s="412" customFormat="1" ht="18" customHeight="1">
      <c r="A18" s="410"/>
      <c r="B18" s="411"/>
      <c r="C18" s="332"/>
      <c r="D18" s="408"/>
      <c r="E18" s="333"/>
      <c r="F18" s="408"/>
      <c r="G18" s="332"/>
      <c r="H18" s="408"/>
      <c r="I18" s="333"/>
    </row>
    <row r="19" spans="1:9" s="412" customFormat="1" ht="18" customHeight="1">
      <c r="A19" s="410" t="s">
        <v>26</v>
      </c>
      <c r="B19" s="411" t="s">
        <v>51</v>
      </c>
      <c r="C19" s="332"/>
      <c r="D19" s="408"/>
      <c r="E19" s="333"/>
      <c r="F19" s="408"/>
      <c r="G19" s="332"/>
      <c r="H19" s="408"/>
      <c r="I19" s="333"/>
    </row>
    <row r="20" spans="1:9" s="412" customFormat="1" ht="18" customHeight="1">
      <c r="A20" s="411"/>
      <c r="B20" s="411" t="s">
        <v>118</v>
      </c>
      <c r="C20" s="332">
        <f>'Income Statement'!C31</f>
        <v>18513000</v>
      </c>
      <c r="D20" s="408"/>
      <c r="E20" s="333">
        <f>'Income Statement'!E31</f>
        <v>12627000</v>
      </c>
      <c r="F20" s="408"/>
      <c r="G20" s="332">
        <f>'Income Statement'!G31</f>
        <v>66555000</v>
      </c>
      <c r="H20" s="408"/>
      <c r="I20" s="333">
        <f>'Income Statement'!I31</f>
        <v>50589000</v>
      </c>
    </row>
    <row r="21" spans="1:9" s="412" customFormat="1" ht="18" customHeight="1">
      <c r="A21" s="411"/>
      <c r="B21" s="411"/>
      <c r="C21" s="334"/>
      <c r="D21" s="408"/>
      <c r="E21" s="331"/>
      <c r="F21" s="408"/>
      <c r="G21" s="334"/>
      <c r="H21" s="408"/>
      <c r="I21" s="408"/>
    </row>
    <row r="22" spans="1:9" s="412" customFormat="1" ht="18" customHeight="1">
      <c r="A22" s="410" t="s">
        <v>27</v>
      </c>
      <c r="B22" s="411" t="s">
        <v>30</v>
      </c>
      <c r="C22" s="413">
        <f>+'Income Statement'!C37</f>
        <v>2.603903675396043</v>
      </c>
      <c r="D22" s="408"/>
      <c r="E22" s="414">
        <f>'Income Statement'!E37</f>
        <v>1.953621789218644</v>
      </c>
      <c r="F22" s="408"/>
      <c r="G22" s="413">
        <f>+'Income Statement'!G37</f>
        <v>9.368138055289679</v>
      </c>
      <c r="H22" s="408"/>
      <c r="I22" s="414">
        <f>+'Income Statement'!I37</f>
        <v>7.827019299499642</v>
      </c>
    </row>
    <row r="23" spans="1:9" s="412" customFormat="1" ht="18" customHeight="1">
      <c r="A23" s="411"/>
      <c r="B23" s="411"/>
      <c r="C23" s="334"/>
      <c r="D23" s="408"/>
      <c r="E23" s="408"/>
      <c r="F23" s="408"/>
      <c r="G23" s="334"/>
      <c r="H23" s="408"/>
      <c r="I23" s="408"/>
    </row>
    <row r="24" spans="1:9" s="412" customFormat="1" ht="18" customHeight="1">
      <c r="A24" s="410" t="s">
        <v>28</v>
      </c>
      <c r="B24" s="411" t="s">
        <v>52</v>
      </c>
      <c r="C24" s="415">
        <v>1</v>
      </c>
      <c r="D24" s="416"/>
      <c r="E24" s="416">
        <v>1</v>
      </c>
      <c r="F24" s="416"/>
      <c r="G24" s="415">
        <v>1</v>
      </c>
      <c r="H24" s="416"/>
      <c r="I24" s="416">
        <v>1</v>
      </c>
    </row>
    <row r="25" spans="1:9" s="412" customFormat="1" ht="18" customHeight="1">
      <c r="A25" s="410"/>
      <c r="B25" s="411"/>
      <c r="C25" s="417"/>
      <c r="D25" s="408"/>
      <c r="E25" s="408"/>
      <c r="F25" s="408"/>
      <c r="G25" s="334"/>
      <c r="H25" s="408"/>
      <c r="I25" s="408"/>
    </row>
    <row r="26" spans="1:9" s="335" customFormat="1" ht="18" customHeight="1">
      <c r="A26" s="317"/>
      <c r="B26" s="317"/>
      <c r="C26" s="317"/>
      <c r="D26" s="317"/>
      <c r="E26" s="317"/>
      <c r="F26" s="317"/>
      <c r="G26" s="317"/>
      <c r="H26" s="317"/>
      <c r="I26" s="317"/>
    </row>
    <row r="27" spans="1:9" s="335" customFormat="1" ht="18" customHeight="1">
      <c r="A27" s="317"/>
      <c r="B27" s="317"/>
      <c r="C27" s="317"/>
      <c r="D27" s="317"/>
      <c r="E27" s="320" t="s">
        <v>200</v>
      </c>
      <c r="F27" s="317"/>
      <c r="G27" s="317"/>
      <c r="H27" s="317"/>
      <c r="I27" s="320" t="s">
        <v>201</v>
      </c>
    </row>
    <row r="28" spans="1:9" s="335" customFormat="1" ht="18" customHeight="1">
      <c r="A28" s="317"/>
      <c r="B28" s="317"/>
      <c r="C28" s="317"/>
      <c r="D28" s="317"/>
      <c r="E28" s="320" t="s">
        <v>77</v>
      </c>
      <c r="F28" s="317"/>
      <c r="G28" s="317"/>
      <c r="H28" s="317"/>
      <c r="I28" s="320" t="s">
        <v>54</v>
      </c>
    </row>
    <row r="29" spans="1:9" s="335" customFormat="1" ht="18" customHeight="1">
      <c r="A29" s="317"/>
      <c r="B29" s="317"/>
      <c r="C29" s="317"/>
      <c r="D29" s="317"/>
      <c r="E29" s="320" t="s">
        <v>22</v>
      </c>
      <c r="F29" s="317"/>
      <c r="G29" s="317"/>
      <c r="H29" s="317"/>
      <c r="I29" s="320" t="s">
        <v>55</v>
      </c>
    </row>
    <row r="30" spans="1:9" s="412" customFormat="1" ht="18" customHeight="1">
      <c r="A30" s="410" t="s">
        <v>29</v>
      </c>
      <c r="B30" s="411" t="s">
        <v>53</v>
      </c>
      <c r="C30" s="417"/>
      <c r="D30" s="408"/>
      <c r="E30" s="408"/>
      <c r="F30" s="408"/>
      <c r="G30" s="417"/>
      <c r="H30" s="408"/>
      <c r="I30" s="408"/>
    </row>
    <row r="31" spans="1:9" s="412" customFormat="1" ht="18" customHeight="1">
      <c r="A31" s="411"/>
      <c r="B31" s="411" t="s">
        <v>119</v>
      </c>
      <c r="C31" s="417"/>
      <c r="D31" s="418"/>
      <c r="E31" s="419">
        <f>+BalanceSheet!D63</f>
        <v>0.4192286594371071</v>
      </c>
      <c r="F31" s="420"/>
      <c r="G31" s="421"/>
      <c r="H31" s="420"/>
      <c r="I31" s="419">
        <f>+BalanceSheet!F63</f>
        <v>0.3210879722746542</v>
      </c>
    </row>
    <row r="32" spans="1:9" s="412" customFormat="1" ht="18" customHeight="1">
      <c r="A32" s="411"/>
      <c r="B32" s="411"/>
      <c r="C32" s="417"/>
      <c r="D32" s="418"/>
      <c r="E32" s="419"/>
      <c r="F32" s="420"/>
      <c r="G32" s="421"/>
      <c r="H32" s="420"/>
      <c r="I32" s="419"/>
    </row>
    <row r="33" spans="1:9" s="412" customFormat="1" ht="18" customHeight="1">
      <c r="A33" s="410"/>
      <c r="B33" s="411"/>
      <c r="C33" s="417"/>
      <c r="D33" s="408"/>
      <c r="E33" s="408"/>
      <c r="F33" s="408"/>
      <c r="G33" s="417"/>
      <c r="H33" s="408"/>
      <c r="I33" s="408"/>
    </row>
    <row r="34" spans="1:9" s="412" customFormat="1" ht="18" customHeight="1">
      <c r="A34" s="410"/>
      <c r="B34" s="411"/>
      <c r="C34" s="512" t="s">
        <v>0</v>
      </c>
      <c r="D34" s="512"/>
      <c r="E34" s="512"/>
      <c r="F34" s="403"/>
      <c r="G34" s="512" t="s">
        <v>1</v>
      </c>
      <c r="H34" s="512"/>
      <c r="I34" s="512"/>
    </row>
    <row r="35" spans="1:9" s="412" customFormat="1" ht="18" customHeight="1">
      <c r="A35" s="411"/>
      <c r="B35" s="411"/>
      <c r="C35" s="404" t="str">
        <f>+G35</f>
        <v>31.03.2009</v>
      </c>
      <c r="D35" s="405"/>
      <c r="E35" s="405" t="str">
        <f>+I35</f>
        <v>31.03.2008</v>
      </c>
      <c r="F35" s="406"/>
      <c r="G35" s="404" t="str">
        <f>+G10</f>
        <v>31.03.2009</v>
      </c>
      <c r="H35" s="406"/>
      <c r="I35" s="405" t="str">
        <f>+I10</f>
        <v>31.03.2008</v>
      </c>
    </row>
    <row r="36" spans="1:9" s="412" customFormat="1" ht="18" customHeight="1">
      <c r="A36" s="411"/>
      <c r="B36" s="411"/>
      <c r="C36" s="407" t="s">
        <v>4</v>
      </c>
      <c r="D36" s="397"/>
      <c r="E36" s="397" t="s">
        <v>4</v>
      </c>
      <c r="F36" s="403"/>
      <c r="G36" s="407" t="s">
        <v>4</v>
      </c>
      <c r="H36" s="403"/>
      <c r="I36" s="397" t="s">
        <v>4</v>
      </c>
    </row>
    <row r="37" spans="1:9" s="412" customFormat="1" ht="18" customHeight="1">
      <c r="A37" s="411"/>
      <c r="B37" s="411"/>
      <c r="C37" s="407"/>
      <c r="D37" s="397"/>
      <c r="E37" s="397"/>
      <c r="F37" s="403"/>
      <c r="G37" s="407"/>
      <c r="H37" s="403"/>
      <c r="I37" s="397"/>
    </row>
    <row r="38" spans="1:9" s="412" customFormat="1" ht="18" customHeight="1">
      <c r="A38" s="410" t="s">
        <v>106</v>
      </c>
      <c r="B38" s="411" t="s">
        <v>107</v>
      </c>
      <c r="C38" s="351">
        <v>1311000</v>
      </c>
      <c r="D38" s="422"/>
      <c r="E38" s="352">
        <v>1358000</v>
      </c>
      <c r="F38" s="423"/>
      <c r="G38" s="351">
        <f>5031000+1311000</f>
        <v>6342000</v>
      </c>
      <c r="H38" s="423"/>
      <c r="I38" s="352">
        <v>5239000</v>
      </c>
    </row>
    <row r="39" spans="1:9" s="412" customFormat="1" ht="18" customHeight="1">
      <c r="A39" s="411"/>
      <c r="B39" s="411"/>
      <c r="C39" s="424"/>
      <c r="D39" s="422"/>
      <c r="E39" s="422"/>
      <c r="F39" s="422"/>
      <c r="G39" s="424"/>
      <c r="H39" s="422"/>
      <c r="I39" s="422"/>
    </row>
    <row r="40" spans="1:9" s="412" customFormat="1" ht="18" customHeight="1">
      <c r="A40" s="410" t="s">
        <v>109</v>
      </c>
      <c r="B40" s="411" t="s">
        <v>108</v>
      </c>
      <c r="C40" s="351">
        <f>-'Income Statement'!C23</f>
        <v>11000</v>
      </c>
      <c r="D40" s="424">
        <f>-'Income Statement'!D23</f>
        <v>0</v>
      </c>
      <c r="E40" s="352">
        <v>15000</v>
      </c>
      <c r="F40" s="423"/>
      <c r="G40" s="351">
        <f>-'Income Statement'!G23</f>
        <v>52000</v>
      </c>
      <c r="H40" s="423"/>
      <c r="I40" s="352">
        <v>64000</v>
      </c>
    </row>
    <row r="41" spans="1:9" s="17" customFormat="1" ht="18" customHeight="1">
      <c r="A41" s="121"/>
      <c r="B41" s="121"/>
      <c r="C41" s="122"/>
      <c r="D41" s="78"/>
      <c r="F41" s="78"/>
      <c r="G41" s="122"/>
      <c r="H41" s="78"/>
      <c r="I41" s="78"/>
    </row>
    <row r="42" spans="1:9" s="17" customFormat="1" ht="18" customHeight="1">
      <c r="A42" s="121"/>
      <c r="B42" s="121"/>
      <c r="C42" s="122"/>
      <c r="D42" s="78"/>
      <c r="E42" s="78"/>
      <c r="F42" s="78"/>
      <c r="G42" s="122"/>
      <c r="H42" s="78"/>
      <c r="I42" s="78"/>
    </row>
    <row r="43" spans="1:9" s="17" customFormat="1" ht="18.75">
      <c r="A43" s="121"/>
      <c r="B43" s="121"/>
      <c r="C43" s="122"/>
      <c r="D43" s="78"/>
      <c r="E43" s="78"/>
      <c r="F43" s="78"/>
      <c r="G43" s="122"/>
      <c r="H43" s="78"/>
      <c r="I43" s="78"/>
    </row>
    <row r="44" spans="1:9" s="17" customFormat="1" ht="18.75">
      <c r="A44" s="121"/>
      <c r="B44" s="121"/>
      <c r="C44" s="122"/>
      <c r="D44" s="78"/>
      <c r="E44" s="78"/>
      <c r="F44" s="78"/>
      <c r="G44" s="122"/>
      <c r="H44" s="78"/>
      <c r="I44" s="78"/>
    </row>
    <row r="45" spans="1:9" s="17" customFormat="1" ht="18.75">
      <c r="A45" s="121"/>
      <c r="B45" s="121"/>
      <c r="C45" s="122"/>
      <c r="D45" s="78"/>
      <c r="E45" s="78"/>
      <c r="F45" s="78"/>
      <c r="G45" s="122"/>
      <c r="H45" s="78"/>
      <c r="I45" s="78"/>
    </row>
    <row r="46" spans="3:9" s="17" customFormat="1" ht="18">
      <c r="C46" s="5"/>
      <c r="D46" s="6"/>
      <c r="E46" s="6"/>
      <c r="F46" s="6"/>
      <c r="G46" s="5"/>
      <c r="H46" s="6"/>
      <c r="I46" s="6"/>
    </row>
    <row r="47" spans="3:9" s="17" customFormat="1" ht="18">
      <c r="C47" s="5"/>
      <c r="D47" s="6"/>
      <c r="E47" s="6"/>
      <c r="F47" s="6"/>
      <c r="G47" s="5"/>
      <c r="H47" s="6"/>
      <c r="I47" s="6"/>
    </row>
    <row r="48" spans="3:9" s="17" customFormat="1" ht="18">
      <c r="C48" s="5"/>
      <c r="D48" s="6"/>
      <c r="E48" s="6"/>
      <c r="F48" s="6"/>
      <c r="G48" s="5"/>
      <c r="H48" s="6"/>
      <c r="I48" s="6"/>
    </row>
    <row r="49" spans="3:9" s="17" customFormat="1" ht="18">
      <c r="C49" s="5"/>
      <c r="D49" s="6"/>
      <c r="E49" s="6"/>
      <c r="F49" s="6"/>
      <c r="G49" s="5"/>
      <c r="H49" s="6"/>
      <c r="I49" s="6"/>
    </row>
    <row r="50" spans="3:9" s="17" customFormat="1" ht="18">
      <c r="C50" s="5"/>
      <c r="D50" s="6"/>
      <c r="E50" s="6"/>
      <c r="F50" s="6"/>
      <c r="G50" s="5"/>
      <c r="H50" s="6"/>
      <c r="I50" s="6"/>
    </row>
    <row r="51" spans="3:9" s="17" customFormat="1" ht="18">
      <c r="C51" s="5"/>
      <c r="D51" s="6"/>
      <c r="E51" s="6"/>
      <c r="F51" s="6"/>
      <c r="G51" s="5"/>
      <c r="H51" s="6"/>
      <c r="I51" s="6"/>
    </row>
    <row r="52" spans="1:9" s="17" customFormat="1" ht="18">
      <c r="A52" s="16"/>
      <c r="C52" s="5"/>
      <c r="D52" s="6"/>
      <c r="E52" s="6"/>
      <c r="F52" s="6"/>
      <c r="G52" s="5"/>
      <c r="H52" s="6"/>
      <c r="I52" s="6"/>
    </row>
    <row r="53" spans="3:9" s="17" customFormat="1" ht="18">
      <c r="C53" s="5"/>
      <c r="D53" s="6"/>
      <c r="E53" s="6"/>
      <c r="F53" s="6"/>
      <c r="G53" s="5"/>
      <c r="H53" s="6"/>
      <c r="I53" s="6"/>
    </row>
    <row r="54" spans="3:9" s="17" customFormat="1" ht="18">
      <c r="C54" s="5"/>
      <c r="D54" s="6"/>
      <c r="E54" s="6"/>
      <c r="F54" s="6"/>
      <c r="G54" s="5"/>
      <c r="H54" s="6"/>
      <c r="I54" s="6"/>
    </row>
    <row r="55" spans="3:9" s="17" customFormat="1" ht="18">
      <c r="C55" s="5"/>
      <c r="D55" s="6"/>
      <c r="E55" s="6"/>
      <c r="F55" s="6"/>
      <c r="G55" s="5"/>
      <c r="H55" s="6"/>
      <c r="I55" s="6"/>
    </row>
    <row r="56" spans="3:9" s="17" customFormat="1" ht="18">
      <c r="C56" s="18"/>
      <c r="D56" s="6"/>
      <c r="E56" s="293"/>
      <c r="F56" s="6"/>
      <c r="G56" s="18"/>
      <c r="H56" s="6"/>
      <c r="I56" s="293"/>
    </row>
    <row r="57" spans="3:9" s="17" customFormat="1" ht="18">
      <c r="C57" s="5"/>
      <c r="D57" s="6"/>
      <c r="E57" s="6"/>
      <c r="F57" s="6"/>
      <c r="G57" s="5"/>
      <c r="H57" s="6"/>
      <c r="I57" s="6"/>
    </row>
    <row r="58" spans="2:9" s="17" customFormat="1" ht="18">
      <c r="B58" s="16"/>
      <c r="C58" s="5"/>
      <c r="D58" s="6"/>
      <c r="E58" s="6"/>
      <c r="F58" s="6"/>
      <c r="G58" s="5"/>
      <c r="H58" s="6"/>
      <c r="I58" s="6"/>
    </row>
    <row r="59" spans="3:9" s="17" customFormat="1" ht="18">
      <c r="C59" s="5"/>
      <c r="D59" s="6"/>
      <c r="E59" s="6"/>
      <c r="F59" s="6"/>
      <c r="G59" s="5"/>
      <c r="H59" s="6"/>
      <c r="I59" s="6"/>
    </row>
    <row r="60" spans="3:9" s="17" customFormat="1" ht="18">
      <c r="C60" s="5"/>
      <c r="D60" s="6"/>
      <c r="E60" s="6"/>
      <c r="F60" s="6"/>
      <c r="G60" s="5"/>
      <c r="H60" s="6"/>
      <c r="I60" s="6"/>
    </row>
    <row r="61" spans="3:9" s="17" customFormat="1" ht="18">
      <c r="C61" s="5"/>
      <c r="D61" s="6"/>
      <c r="E61" s="6"/>
      <c r="F61" s="6"/>
      <c r="G61" s="5"/>
      <c r="H61" s="6"/>
      <c r="I61" s="6"/>
    </row>
    <row r="62" spans="3:9" s="17" customFormat="1" ht="18">
      <c r="C62" s="5"/>
      <c r="D62" s="6"/>
      <c r="E62" s="6"/>
      <c r="F62" s="6"/>
      <c r="G62" s="5"/>
      <c r="H62" s="6"/>
      <c r="I62" s="6"/>
    </row>
    <row r="63" spans="3:9" s="17" customFormat="1" ht="18">
      <c r="C63" s="5"/>
      <c r="D63" s="6"/>
      <c r="E63" s="6"/>
      <c r="F63" s="6"/>
      <c r="G63" s="5"/>
      <c r="H63" s="6"/>
      <c r="I63" s="6"/>
    </row>
    <row r="64" spans="3:9" s="17" customFormat="1" ht="18">
      <c r="C64" s="5"/>
      <c r="D64" s="6"/>
      <c r="E64" s="6"/>
      <c r="F64" s="6"/>
      <c r="G64" s="5"/>
      <c r="H64" s="6"/>
      <c r="I64" s="6"/>
    </row>
    <row r="65" spans="3:9" s="17" customFormat="1" ht="18">
      <c r="C65" s="5"/>
      <c r="D65" s="6"/>
      <c r="E65" s="6"/>
      <c r="F65" s="6"/>
      <c r="G65" s="5"/>
      <c r="H65" s="6"/>
      <c r="I65" s="6"/>
    </row>
    <row r="66" spans="3:9" s="17" customFormat="1" ht="18">
      <c r="C66" s="5"/>
      <c r="D66" s="6"/>
      <c r="E66" s="6"/>
      <c r="F66" s="6"/>
      <c r="G66" s="6"/>
      <c r="H66" s="6"/>
      <c r="I66" s="6"/>
    </row>
    <row r="67" spans="3:9" s="17" customFormat="1" ht="18">
      <c r="C67" s="5"/>
      <c r="D67" s="6"/>
      <c r="E67" s="6"/>
      <c r="F67" s="6"/>
      <c r="G67" s="6"/>
      <c r="H67" s="6"/>
      <c r="I67" s="6"/>
    </row>
    <row r="68" spans="3:9" s="17" customFormat="1" ht="18">
      <c r="C68" s="5"/>
      <c r="D68" s="6"/>
      <c r="E68" s="6"/>
      <c r="F68" s="6"/>
      <c r="G68" s="6"/>
      <c r="H68" s="6"/>
      <c r="I68" s="6"/>
    </row>
    <row r="69" spans="3:9" s="17" customFormat="1" ht="18">
      <c r="C69" s="5"/>
      <c r="D69" s="6"/>
      <c r="E69" s="6"/>
      <c r="F69" s="6"/>
      <c r="G69" s="6"/>
      <c r="H69" s="6"/>
      <c r="I69" s="6"/>
    </row>
    <row r="70" spans="3:9" s="17" customFormat="1" ht="18">
      <c r="C70" s="5"/>
      <c r="D70" s="6"/>
      <c r="E70" s="6"/>
      <c r="F70" s="6"/>
      <c r="G70" s="6"/>
      <c r="H70" s="6"/>
      <c r="I70" s="6"/>
    </row>
    <row r="71" spans="3:9" s="17" customFormat="1" ht="18">
      <c r="C71" s="5"/>
      <c r="D71" s="6"/>
      <c r="E71" s="6"/>
      <c r="F71" s="6"/>
      <c r="G71" s="6"/>
      <c r="H71" s="6"/>
      <c r="I71" s="6"/>
    </row>
    <row r="72" spans="3:9" s="17" customFormat="1" ht="18">
      <c r="C72" s="5"/>
      <c r="D72" s="6"/>
      <c r="E72" s="6"/>
      <c r="F72" s="6"/>
      <c r="G72" s="6"/>
      <c r="H72" s="6"/>
      <c r="I72" s="6"/>
    </row>
    <row r="73" spans="3:9" s="17" customFormat="1" ht="18">
      <c r="C73" s="5"/>
      <c r="D73" s="6"/>
      <c r="E73" s="6"/>
      <c r="F73" s="6"/>
      <c r="G73" s="6"/>
      <c r="H73" s="6"/>
      <c r="I73" s="6"/>
    </row>
    <row r="74" spans="3:9" s="17" customFormat="1" ht="18">
      <c r="C74" s="5"/>
      <c r="D74" s="6"/>
      <c r="E74" s="6"/>
      <c r="F74" s="6"/>
      <c r="G74" s="6"/>
      <c r="H74" s="6"/>
      <c r="I74" s="6"/>
    </row>
    <row r="75" spans="3:9" s="17" customFormat="1" ht="18">
      <c r="C75" s="5"/>
      <c r="D75" s="6"/>
      <c r="E75" s="6"/>
      <c r="F75" s="6"/>
      <c r="G75" s="6"/>
      <c r="H75" s="6"/>
      <c r="I75" s="6"/>
    </row>
    <row r="76" spans="3:9" s="17" customFormat="1" ht="18">
      <c r="C76" s="5"/>
      <c r="D76" s="6"/>
      <c r="E76" s="6"/>
      <c r="F76" s="6"/>
      <c r="G76" s="6"/>
      <c r="H76" s="6"/>
      <c r="I76" s="6"/>
    </row>
    <row r="77" spans="3:9" s="17" customFormat="1" ht="18">
      <c r="C77" s="5"/>
      <c r="D77" s="6"/>
      <c r="E77" s="6"/>
      <c r="F77" s="6"/>
      <c r="G77" s="6"/>
      <c r="H77" s="6"/>
      <c r="I77" s="6"/>
    </row>
    <row r="78" spans="3:9" s="17" customFormat="1" ht="18">
      <c r="C78" s="5"/>
      <c r="D78" s="6"/>
      <c r="E78" s="6"/>
      <c r="F78" s="6"/>
      <c r="G78" s="6"/>
      <c r="H78" s="6"/>
      <c r="I78" s="6"/>
    </row>
    <row r="79" spans="3:9" s="17" customFormat="1" ht="18">
      <c r="C79" s="19"/>
      <c r="D79" s="20"/>
      <c r="E79" s="20"/>
      <c r="F79" s="20"/>
      <c r="G79" s="20"/>
      <c r="H79" s="20"/>
      <c r="I79" s="20"/>
    </row>
    <row r="80" spans="3:9" s="17" customFormat="1" ht="18">
      <c r="C80" s="19"/>
      <c r="D80" s="20"/>
      <c r="E80" s="20"/>
      <c r="F80" s="20"/>
      <c r="G80" s="20"/>
      <c r="H80" s="20"/>
      <c r="I80" s="20"/>
    </row>
    <row r="81" spans="3:9" s="17" customFormat="1" ht="18">
      <c r="C81" s="19"/>
      <c r="D81" s="20"/>
      <c r="E81" s="20"/>
      <c r="F81" s="20"/>
      <c r="G81" s="20"/>
      <c r="H81" s="20"/>
      <c r="I81" s="20"/>
    </row>
    <row r="82" spans="3:9" s="17" customFormat="1" ht="18">
      <c r="C82" s="19"/>
      <c r="D82" s="20"/>
      <c r="E82" s="20"/>
      <c r="F82" s="20"/>
      <c r="G82" s="20"/>
      <c r="H82" s="20"/>
      <c r="I82" s="20"/>
    </row>
    <row r="83" spans="3:9" s="17" customFormat="1" ht="18">
      <c r="C83" s="19"/>
      <c r="D83" s="20"/>
      <c r="E83" s="20"/>
      <c r="F83" s="20"/>
      <c r="G83" s="20"/>
      <c r="H83" s="20"/>
      <c r="I83" s="20"/>
    </row>
    <row r="84" spans="3:9" s="17" customFormat="1" ht="18">
      <c r="C84" s="19"/>
      <c r="D84" s="20"/>
      <c r="E84" s="20"/>
      <c r="F84" s="20"/>
      <c r="G84" s="20"/>
      <c r="H84" s="20"/>
      <c r="I84" s="20"/>
    </row>
    <row r="85" spans="3:9" s="17" customFormat="1" ht="18">
      <c r="C85" s="19"/>
      <c r="D85" s="20"/>
      <c r="E85" s="20"/>
      <c r="F85" s="20"/>
      <c r="G85" s="20"/>
      <c r="H85" s="20"/>
      <c r="I85" s="20"/>
    </row>
    <row r="86" spans="3:9" s="17" customFormat="1" ht="18">
      <c r="C86" s="19"/>
      <c r="D86" s="20"/>
      <c r="E86" s="20"/>
      <c r="F86" s="20"/>
      <c r="G86" s="20"/>
      <c r="H86" s="20"/>
      <c r="I86" s="20"/>
    </row>
    <row r="87" spans="3:9" s="17" customFormat="1" ht="18">
      <c r="C87" s="19"/>
      <c r="D87" s="20"/>
      <c r="E87" s="20"/>
      <c r="F87" s="20"/>
      <c r="G87" s="20"/>
      <c r="H87" s="20"/>
      <c r="I87" s="20"/>
    </row>
    <row r="88" spans="3:9" s="17" customFormat="1" ht="18">
      <c r="C88" s="19"/>
      <c r="D88" s="20"/>
      <c r="E88" s="20"/>
      <c r="F88" s="20"/>
      <c r="G88" s="20"/>
      <c r="H88" s="20"/>
      <c r="I88" s="20"/>
    </row>
    <row r="89" spans="3:9" s="17" customFormat="1" ht="18">
      <c r="C89" s="19"/>
      <c r="D89" s="20"/>
      <c r="E89" s="20"/>
      <c r="F89" s="20"/>
      <c r="G89" s="20"/>
      <c r="H89" s="20"/>
      <c r="I89" s="20"/>
    </row>
    <row r="90" spans="3:9" s="17" customFormat="1" ht="18">
      <c r="C90" s="19"/>
      <c r="D90" s="20"/>
      <c r="E90" s="20"/>
      <c r="F90" s="20"/>
      <c r="G90" s="20"/>
      <c r="H90" s="20"/>
      <c r="I90" s="20"/>
    </row>
    <row r="91" spans="3:9" s="17" customFormat="1" ht="18">
      <c r="C91" s="19"/>
      <c r="D91" s="20"/>
      <c r="E91" s="20"/>
      <c r="F91" s="20"/>
      <c r="G91" s="20"/>
      <c r="H91" s="20"/>
      <c r="I91" s="20"/>
    </row>
    <row r="92" spans="3:9" s="17" customFormat="1" ht="18">
      <c r="C92" s="19"/>
      <c r="D92" s="20"/>
      <c r="E92" s="20"/>
      <c r="F92" s="20"/>
      <c r="G92" s="20"/>
      <c r="H92" s="20"/>
      <c r="I92" s="20"/>
    </row>
    <row r="93" spans="3:9" s="17" customFormat="1" ht="18">
      <c r="C93" s="19"/>
      <c r="D93" s="20"/>
      <c r="E93" s="20"/>
      <c r="F93" s="20"/>
      <c r="G93" s="20"/>
      <c r="H93" s="20"/>
      <c r="I93" s="20"/>
    </row>
    <row r="94" spans="3:9" s="17" customFormat="1" ht="18">
      <c r="C94" s="19"/>
      <c r="D94" s="20"/>
      <c r="E94" s="20"/>
      <c r="F94" s="20"/>
      <c r="G94" s="20"/>
      <c r="H94" s="20"/>
      <c r="I94" s="20"/>
    </row>
    <row r="95" spans="3:9" s="17" customFormat="1" ht="18">
      <c r="C95" s="19"/>
      <c r="D95" s="20"/>
      <c r="E95" s="20"/>
      <c r="F95" s="20"/>
      <c r="G95" s="20"/>
      <c r="H95" s="20"/>
      <c r="I95" s="20"/>
    </row>
    <row r="96" spans="3:9" s="17" customFormat="1" ht="18">
      <c r="C96" s="19"/>
      <c r="D96" s="20"/>
      <c r="E96" s="20"/>
      <c r="F96" s="20"/>
      <c r="G96" s="20"/>
      <c r="H96" s="20"/>
      <c r="I96" s="20"/>
    </row>
    <row r="97" spans="3:9" s="17" customFormat="1" ht="18">
      <c r="C97" s="19"/>
      <c r="D97" s="20"/>
      <c r="E97" s="20"/>
      <c r="F97" s="20"/>
      <c r="G97" s="20"/>
      <c r="H97" s="20"/>
      <c r="I97" s="20"/>
    </row>
    <row r="98" spans="3:9" s="17" customFormat="1" ht="18">
      <c r="C98" s="19"/>
      <c r="D98" s="20"/>
      <c r="E98" s="20"/>
      <c r="F98" s="20"/>
      <c r="G98" s="20"/>
      <c r="H98" s="20"/>
      <c r="I98" s="20"/>
    </row>
    <row r="99" spans="3:9" s="17" customFormat="1" ht="18">
      <c r="C99" s="19"/>
      <c r="D99" s="20"/>
      <c r="E99" s="20"/>
      <c r="F99" s="20"/>
      <c r="G99" s="20"/>
      <c r="H99" s="20"/>
      <c r="I99" s="20"/>
    </row>
    <row r="100" spans="3:9" s="17" customFormat="1" ht="18">
      <c r="C100" s="19"/>
      <c r="D100" s="20"/>
      <c r="E100" s="20"/>
      <c r="F100" s="20"/>
      <c r="G100" s="20"/>
      <c r="H100" s="20"/>
      <c r="I100" s="20"/>
    </row>
    <row r="101" spans="3:9" s="17" customFormat="1" ht="18">
      <c r="C101" s="19"/>
      <c r="D101" s="20"/>
      <c r="E101" s="20"/>
      <c r="F101" s="20"/>
      <c r="G101" s="20"/>
      <c r="H101" s="20"/>
      <c r="I101" s="20"/>
    </row>
    <row r="102" spans="3:9" s="17" customFormat="1" ht="18">
      <c r="C102" s="19"/>
      <c r="D102" s="20"/>
      <c r="E102" s="20"/>
      <c r="F102" s="20"/>
      <c r="G102" s="20"/>
      <c r="H102" s="20"/>
      <c r="I102" s="20"/>
    </row>
    <row r="103" spans="3:9" s="17" customFormat="1" ht="18">
      <c r="C103" s="19"/>
      <c r="D103" s="20"/>
      <c r="E103" s="20"/>
      <c r="F103" s="20"/>
      <c r="G103" s="20"/>
      <c r="H103" s="20"/>
      <c r="I103" s="20"/>
    </row>
    <row r="104" spans="3:9" s="17" customFormat="1" ht="18">
      <c r="C104" s="19"/>
      <c r="D104" s="20"/>
      <c r="E104" s="20"/>
      <c r="F104" s="20"/>
      <c r="G104" s="20"/>
      <c r="H104" s="20"/>
      <c r="I104" s="20"/>
    </row>
    <row r="105" spans="3:9" s="17" customFormat="1" ht="18">
      <c r="C105" s="19"/>
      <c r="D105" s="20"/>
      <c r="E105" s="20"/>
      <c r="F105" s="20"/>
      <c r="G105" s="20"/>
      <c r="H105" s="20"/>
      <c r="I105" s="20"/>
    </row>
    <row r="106" spans="3:9" s="17" customFormat="1" ht="18">
      <c r="C106" s="19"/>
      <c r="D106" s="20"/>
      <c r="E106" s="20"/>
      <c r="F106" s="20"/>
      <c r="G106" s="20"/>
      <c r="H106" s="20"/>
      <c r="I106" s="20"/>
    </row>
  </sheetData>
  <sheetProtection/>
  <mergeCells count="6">
    <mergeCell ref="C34:E34"/>
    <mergeCell ref="G34:I34"/>
    <mergeCell ref="C8:E8"/>
    <mergeCell ref="G8:I8"/>
    <mergeCell ref="C9:E9"/>
    <mergeCell ref="G9:I9"/>
  </mergeCells>
  <printOptions/>
  <pageMargins left="0.28" right="0.16" top="0.511811023622047" bottom="1.11" header="0.511811023622047" footer="0.71"/>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view="pageBreakPreview" zoomScaleNormal="75" zoomScaleSheetLayoutView="100" zoomScalePageLayoutView="0" workbookViewId="0" topLeftCell="A7">
      <selection activeCell="B30" sqref="B30"/>
    </sheetView>
  </sheetViews>
  <sheetFormatPr defaultColWidth="9.140625" defaultRowHeight="12.75"/>
  <cols>
    <col min="1" max="1" width="3.28125" style="440" customWidth="1"/>
    <col min="2" max="2" width="46.421875" style="440" customWidth="1"/>
    <col min="3" max="3" width="15.57421875" style="440" customWidth="1"/>
    <col min="4" max="4" width="2.00390625" style="440" customWidth="1"/>
    <col min="5" max="5" width="15.140625" style="440" customWidth="1"/>
    <col min="6" max="6" width="2.00390625" style="440" customWidth="1"/>
    <col min="7" max="7" width="16.57421875" style="440" customWidth="1"/>
    <col min="8" max="8" width="2.00390625" style="440" customWidth="1"/>
    <col min="9" max="9" width="17.00390625" style="440" customWidth="1"/>
    <col min="10" max="10" width="2.7109375" style="440" customWidth="1"/>
    <col min="11" max="16384" width="9.140625" style="440" customWidth="1"/>
  </cols>
  <sheetData>
    <row r="1" spans="1:9" ht="41.25" customHeight="1">
      <c r="A1" s="437"/>
      <c r="B1" s="437"/>
      <c r="C1" s="438"/>
      <c r="D1" s="439"/>
      <c r="E1" s="439"/>
      <c r="F1" s="439"/>
      <c r="G1" s="439"/>
      <c r="H1" s="439"/>
      <c r="I1" s="439"/>
    </row>
    <row r="2" spans="1:9" ht="18" customHeight="1">
      <c r="A2" s="441" t="s">
        <v>221</v>
      </c>
      <c r="B2" s="442"/>
      <c r="C2" s="427"/>
      <c r="D2" s="428"/>
      <c r="E2" s="428"/>
      <c r="F2" s="428"/>
      <c r="G2" s="428"/>
      <c r="H2" s="428"/>
      <c r="I2" s="224" t="s">
        <v>104</v>
      </c>
    </row>
    <row r="3" spans="1:9" ht="18" customHeight="1">
      <c r="A3" s="429" t="s">
        <v>103</v>
      </c>
      <c r="B3" s="442"/>
      <c r="C3" s="427"/>
      <c r="D3" s="428"/>
      <c r="E3" s="428"/>
      <c r="F3" s="428"/>
      <c r="G3" s="428"/>
      <c r="H3" s="428"/>
      <c r="I3" s="224" t="s">
        <v>275</v>
      </c>
    </row>
    <row r="4" spans="1:9" ht="18" customHeight="1" thickBot="1">
      <c r="A4" s="437"/>
      <c r="B4" s="437"/>
      <c r="C4" s="438"/>
      <c r="D4" s="439"/>
      <c r="E4" s="439"/>
      <c r="F4" s="439"/>
      <c r="G4" s="439"/>
      <c r="H4" s="439"/>
      <c r="I4" s="439"/>
    </row>
    <row r="5" spans="1:9" s="444" customFormat="1" ht="19.5" customHeight="1" thickBot="1">
      <c r="A5" s="430" t="s">
        <v>120</v>
      </c>
      <c r="B5" s="431"/>
      <c r="C5" s="432"/>
      <c r="D5" s="443"/>
      <c r="E5" s="443"/>
      <c r="F5" s="443"/>
      <c r="G5" s="443"/>
      <c r="H5" s="443"/>
      <c r="I5" s="443"/>
    </row>
    <row r="6" spans="1:9" s="444" customFormat="1" ht="18" customHeight="1">
      <c r="A6" s="445"/>
      <c r="B6" s="446"/>
      <c r="C6" s="447"/>
      <c r="D6" s="448"/>
      <c r="E6" s="448"/>
      <c r="F6" s="448"/>
      <c r="G6" s="448"/>
      <c r="H6" s="448"/>
      <c r="I6" s="448"/>
    </row>
    <row r="7" spans="1:9" s="444" customFormat="1" ht="18" customHeight="1">
      <c r="A7" s="449"/>
      <c r="B7" s="450"/>
      <c r="C7" s="514"/>
      <c r="D7" s="514"/>
      <c r="E7" s="514"/>
      <c r="F7" s="451"/>
      <c r="G7" s="514"/>
      <c r="H7" s="514"/>
      <c r="I7" s="514"/>
    </row>
    <row r="8" spans="1:9" s="444" customFormat="1" ht="18" customHeight="1">
      <c r="A8" s="449"/>
      <c r="C8" s="514" t="s">
        <v>0</v>
      </c>
      <c r="D8" s="514"/>
      <c r="E8" s="514"/>
      <c r="F8" s="452"/>
      <c r="G8" s="514" t="s">
        <v>1</v>
      </c>
      <c r="H8" s="514"/>
      <c r="I8" s="514"/>
    </row>
    <row r="9" spans="1:9" s="444" customFormat="1" ht="18" customHeight="1">
      <c r="A9" s="449"/>
      <c r="C9" s="514" t="s">
        <v>121</v>
      </c>
      <c r="D9" s="514"/>
      <c r="E9" s="514"/>
      <c r="F9" s="452"/>
      <c r="G9" s="514" t="s">
        <v>272</v>
      </c>
      <c r="H9" s="514"/>
      <c r="I9" s="514"/>
    </row>
    <row r="10" spans="1:9" s="444" customFormat="1" ht="18" customHeight="1">
      <c r="A10" s="449"/>
      <c r="C10" s="453" t="str">
        <f>+G10</f>
        <v>31.03.2009</v>
      </c>
      <c r="D10" s="453"/>
      <c r="E10" s="337" t="str">
        <f>+I10</f>
        <v>31.03.2008</v>
      </c>
      <c r="F10" s="337"/>
      <c r="G10" s="453" t="str">
        <f>'format-pl a'!G10</f>
        <v>31.03.2009</v>
      </c>
      <c r="H10" s="453"/>
      <c r="I10" s="337" t="str">
        <f>'format-pl a'!I10</f>
        <v>31.03.2008</v>
      </c>
    </row>
    <row r="11" spans="1:9" s="444" customFormat="1" ht="18" customHeight="1">
      <c r="A11" s="449"/>
      <c r="C11" s="454" t="s">
        <v>2</v>
      </c>
      <c r="D11" s="454"/>
      <c r="E11" s="338" t="s">
        <v>2</v>
      </c>
      <c r="F11" s="338"/>
      <c r="G11" s="454" t="str">
        <f>+C11</f>
        <v> RM'000</v>
      </c>
      <c r="H11" s="454"/>
      <c r="I11" s="338" t="s">
        <v>2</v>
      </c>
    </row>
    <row r="12" spans="1:9" s="444" customFormat="1" ht="18" customHeight="1">
      <c r="A12" s="455"/>
      <c r="B12" s="452"/>
      <c r="C12" s="456"/>
      <c r="D12" s="456"/>
      <c r="E12" s="456"/>
      <c r="F12" s="456"/>
      <c r="G12" s="457"/>
      <c r="H12" s="457"/>
      <c r="I12" s="456"/>
    </row>
    <row r="13" spans="1:10" s="444" customFormat="1" ht="18" customHeight="1">
      <c r="A13" s="321" t="s">
        <v>5</v>
      </c>
      <c r="C13" s="326">
        <v>57991000</v>
      </c>
      <c r="D13" s="327"/>
      <c r="E13" s="330">
        <v>36110000</v>
      </c>
      <c r="F13" s="327"/>
      <c r="G13" s="326">
        <v>215400000</v>
      </c>
      <c r="H13" s="329"/>
      <c r="I13" s="330">
        <v>131938000</v>
      </c>
      <c r="J13" s="458" t="s">
        <v>9</v>
      </c>
    </row>
    <row r="14" spans="1:9" s="444" customFormat="1" ht="18" customHeight="1">
      <c r="A14" s="324"/>
      <c r="C14" s="326"/>
      <c r="D14" s="327"/>
      <c r="E14" s="330"/>
      <c r="F14" s="327"/>
      <c r="G14" s="326"/>
      <c r="H14" s="329"/>
      <c r="I14" s="330"/>
    </row>
    <row r="15" spans="1:9" s="444" customFormat="1" ht="18" customHeight="1">
      <c r="A15" s="325" t="s">
        <v>110</v>
      </c>
      <c r="C15" s="326">
        <v>1876000</v>
      </c>
      <c r="D15" s="327"/>
      <c r="E15" s="330">
        <v>1764000</v>
      </c>
      <c r="F15" s="327"/>
      <c r="G15" s="326">
        <v>8888000</v>
      </c>
      <c r="H15" s="329"/>
      <c r="I15" s="330">
        <v>6650000</v>
      </c>
    </row>
    <row r="16" spans="1:9" s="444" customFormat="1" ht="18" customHeight="1">
      <c r="A16" s="325" t="s">
        <v>147</v>
      </c>
      <c r="C16" s="326">
        <v>-13981000</v>
      </c>
      <c r="D16" s="327"/>
      <c r="E16" s="328">
        <v>-12550000</v>
      </c>
      <c r="F16" s="327"/>
      <c r="G16" s="326">
        <v>-53914000</v>
      </c>
      <c r="H16" s="329"/>
      <c r="I16" s="330">
        <v>-43830000</v>
      </c>
    </row>
    <row r="17" spans="1:9" s="444" customFormat="1" ht="18" customHeight="1">
      <c r="A17" s="325" t="s">
        <v>202</v>
      </c>
      <c r="C17" s="326">
        <v>-1636000</v>
      </c>
      <c r="D17" s="327"/>
      <c r="E17" s="330">
        <v>-1615000</v>
      </c>
      <c r="F17" s="327"/>
      <c r="G17" s="326">
        <v>-9483000</v>
      </c>
      <c r="H17" s="329"/>
      <c r="I17" s="330">
        <f>-7109000</f>
        <v>-7109000</v>
      </c>
    </row>
    <row r="18" s="444" customFormat="1" ht="18" customHeight="1">
      <c r="A18" s="325" t="s">
        <v>203</v>
      </c>
    </row>
    <row r="19" spans="1:9" s="444" customFormat="1" ht="18" customHeight="1">
      <c r="A19" s="444" t="s">
        <v>252</v>
      </c>
      <c r="C19" s="326">
        <v>-393000</v>
      </c>
      <c r="D19" s="327"/>
      <c r="E19" s="330">
        <v>-220000</v>
      </c>
      <c r="F19" s="327"/>
      <c r="G19" s="326">
        <v>-1483000</v>
      </c>
      <c r="H19" s="329"/>
      <c r="I19" s="330">
        <v>-741000</v>
      </c>
    </row>
    <row r="20" s="444" customFormat="1" ht="18" customHeight="1">
      <c r="A20" s="444" t="s">
        <v>301</v>
      </c>
    </row>
    <row r="21" spans="1:9" s="444" customFormat="1" ht="18" customHeight="1">
      <c r="A21" s="444" t="s">
        <v>300</v>
      </c>
      <c r="C21" s="326">
        <v>5000</v>
      </c>
      <c r="D21" s="327"/>
      <c r="E21" s="330">
        <v>-3441000</v>
      </c>
      <c r="F21" s="327"/>
      <c r="G21" s="326">
        <v>-559000</v>
      </c>
      <c r="H21" s="329"/>
      <c r="I21" s="330">
        <v>-3441000</v>
      </c>
    </row>
    <row r="22" spans="1:9" s="444" customFormat="1" ht="18" customHeight="1">
      <c r="A22" s="325" t="s">
        <v>111</v>
      </c>
      <c r="C22" s="326">
        <v>-19292000</v>
      </c>
      <c r="D22" s="327"/>
      <c r="E22" s="330">
        <v>-1196000</v>
      </c>
      <c r="F22" s="327"/>
      <c r="G22" s="326">
        <v>-66462000</v>
      </c>
      <c r="H22" s="329"/>
      <c r="I22" s="330">
        <v>-16642000</v>
      </c>
    </row>
    <row r="23" spans="1:9" s="444" customFormat="1" ht="18" customHeight="1">
      <c r="A23" s="325" t="s">
        <v>15</v>
      </c>
      <c r="C23" s="326">
        <v>-11000</v>
      </c>
      <c r="D23" s="327"/>
      <c r="E23" s="330">
        <v>-15000</v>
      </c>
      <c r="F23" s="327"/>
      <c r="G23" s="326">
        <v>-52000</v>
      </c>
      <c r="H23" s="329"/>
      <c r="I23" s="330">
        <v>-64000</v>
      </c>
    </row>
    <row r="24" spans="1:9" s="444" customFormat="1" ht="18" customHeight="1">
      <c r="A24" s="321"/>
      <c r="C24" s="459"/>
      <c r="D24" s="327"/>
      <c r="E24" s="460"/>
      <c r="F24" s="327"/>
      <c r="G24" s="459"/>
      <c r="H24" s="329"/>
      <c r="I24" s="460"/>
    </row>
    <row r="25" spans="1:9" s="444" customFormat="1" ht="18" customHeight="1">
      <c r="A25" s="462" t="s">
        <v>49</v>
      </c>
      <c r="C25" s="355">
        <f>SUM(C13:C24)</f>
        <v>24559000</v>
      </c>
      <c r="D25" s="463"/>
      <c r="E25" s="345">
        <f>SUM(E13:E24)</f>
        <v>18837000</v>
      </c>
      <c r="F25" s="464"/>
      <c r="G25" s="355">
        <f>SUM(G13:G24)</f>
        <v>92335000</v>
      </c>
      <c r="H25" s="463"/>
      <c r="I25" s="345">
        <f>SUM(I13:I24)</f>
        <v>66761000</v>
      </c>
    </row>
    <row r="26" spans="1:9" s="444" customFormat="1" ht="18" customHeight="1">
      <c r="A26" s="321" t="s">
        <v>31</v>
      </c>
      <c r="C26" s="326">
        <v>-6046000</v>
      </c>
      <c r="D26" s="327"/>
      <c r="E26" s="330">
        <v>-6210000</v>
      </c>
      <c r="F26" s="327"/>
      <c r="G26" s="326">
        <v>-25780000</v>
      </c>
      <c r="H26" s="329"/>
      <c r="I26" s="330">
        <v>-16172000</v>
      </c>
    </row>
    <row r="27" spans="1:9" s="444" customFormat="1" ht="18" customHeight="1">
      <c r="A27" s="321"/>
      <c r="C27" s="465"/>
      <c r="D27" s="466"/>
      <c r="E27" s="467"/>
      <c r="F27" s="468"/>
      <c r="G27" s="465"/>
      <c r="H27" s="469"/>
      <c r="I27" s="467"/>
    </row>
    <row r="28" spans="1:9" s="444" customFormat="1" ht="18" customHeight="1" thickBot="1">
      <c r="A28" s="462" t="s">
        <v>36</v>
      </c>
      <c r="C28" s="470">
        <f>SUM(C25:C27)</f>
        <v>18513000</v>
      </c>
      <c r="D28" s="466"/>
      <c r="E28" s="471">
        <f>SUM(E25:E27)</f>
        <v>12627000</v>
      </c>
      <c r="F28" s="466"/>
      <c r="G28" s="470">
        <f>SUM(G25:G27)</f>
        <v>66555000</v>
      </c>
      <c r="H28" s="472"/>
      <c r="I28" s="471">
        <f>SUM(I25:I27)</f>
        <v>50589000</v>
      </c>
    </row>
    <row r="29" spans="1:9" s="444" customFormat="1" ht="18" customHeight="1" thickTop="1">
      <c r="A29" s="462"/>
      <c r="C29" s="351"/>
      <c r="D29" s="466"/>
      <c r="E29" s="352"/>
      <c r="F29" s="466"/>
      <c r="G29" s="351"/>
      <c r="H29" s="472"/>
      <c r="I29" s="352"/>
    </row>
    <row r="30" spans="1:9" s="444" customFormat="1" ht="18" customHeight="1">
      <c r="A30" s="462" t="s">
        <v>37</v>
      </c>
      <c r="C30" s="351"/>
      <c r="D30" s="466"/>
      <c r="E30" s="352"/>
      <c r="F30" s="466"/>
      <c r="G30" s="351"/>
      <c r="H30" s="472"/>
      <c r="I30" s="352"/>
    </row>
    <row r="31" spans="1:9" s="444" customFormat="1" ht="18" customHeight="1">
      <c r="A31" s="321" t="s">
        <v>122</v>
      </c>
      <c r="C31" s="351">
        <f>C28</f>
        <v>18513000</v>
      </c>
      <c r="D31" s="466"/>
      <c r="E31" s="352">
        <f>E28</f>
        <v>12627000</v>
      </c>
      <c r="F31" s="466"/>
      <c r="G31" s="351">
        <f>G28</f>
        <v>66555000</v>
      </c>
      <c r="H31" s="472"/>
      <c r="I31" s="352">
        <f>I28</f>
        <v>50589000</v>
      </c>
    </row>
    <row r="32" spans="1:9" s="444" customFormat="1" ht="18" customHeight="1">
      <c r="A32" s="321"/>
      <c r="C32" s="459"/>
      <c r="D32" s="466"/>
      <c r="E32" s="460"/>
      <c r="F32" s="466"/>
      <c r="G32" s="351"/>
      <c r="H32" s="472"/>
      <c r="I32" s="352"/>
    </row>
    <row r="33" spans="1:9" s="444" customFormat="1" ht="18" customHeight="1" thickBot="1">
      <c r="A33" s="321"/>
      <c r="C33" s="470">
        <f>SUM(C31:C32)</f>
        <v>18513000</v>
      </c>
      <c r="D33" s="466"/>
      <c r="E33" s="471">
        <f>SUM(E31:E32)</f>
        <v>12627000</v>
      </c>
      <c r="F33" s="466"/>
      <c r="G33" s="470">
        <f>SUM(G31:G32)</f>
        <v>66555000</v>
      </c>
      <c r="H33" s="472"/>
      <c r="I33" s="471">
        <f>SUM(I31:I32)</f>
        <v>50589000</v>
      </c>
    </row>
    <row r="34" spans="1:9" s="444" customFormat="1" ht="18" customHeight="1" thickTop="1">
      <c r="A34" s="321"/>
      <c r="C34" s="463"/>
      <c r="D34" s="463"/>
      <c r="E34" s="364"/>
      <c r="F34" s="473"/>
      <c r="G34" s="463"/>
      <c r="H34" s="473"/>
      <c r="I34" s="364"/>
    </row>
    <row r="35" spans="1:9" s="444" customFormat="1" ht="18" customHeight="1">
      <c r="A35" s="462" t="s">
        <v>204</v>
      </c>
      <c r="C35" s="463"/>
      <c r="D35" s="463"/>
      <c r="E35" s="364"/>
      <c r="F35" s="473"/>
      <c r="G35" s="463"/>
      <c r="H35" s="473"/>
      <c r="I35" s="364"/>
    </row>
    <row r="36" spans="1:9" s="444" customFormat="1" ht="18" customHeight="1">
      <c r="A36" s="462" t="s">
        <v>205</v>
      </c>
      <c r="C36" s="463"/>
      <c r="D36" s="463"/>
      <c r="E36" s="364"/>
      <c r="F36" s="473"/>
      <c r="G36" s="463"/>
      <c r="H36" s="473"/>
      <c r="I36" s="364"/>
    </row>
    <row r="37" spans="1:9" s="444" customFormat="1" ht="18" customHeight="1" thickBot="1">
      <c r="A37" s="444" t="s">
        <v>38</v>
      </c>
      <c r="C37" s="474">
        <f>+notes!H396</f>
        <v>2.603903675396043</v>
      </c>
      <c r="D37" s="475"/>
      <c r="E37" s="476">
        <f>+notes!J396</f>
        <v>1.953621789218644</v>
      </c>
      <c r="F37" s="477"/>
      <c r="G37" s="474">
        <f>+notes!L396</f>
        <v>9.368138055289679</v>
      </c>
      <c r="H37" s="478"/>
      <c r="I37" s="479">
        <f>+notes!N396</f>
        <v>7.827019299499642</v>
      </c>
    </row>
    <row r="38" spans="1:9" s="444" customFormat="1" ht="18" customHeight="1" thickTop="1">
      <c r="A38" s="480" t="s">
        <v>9</v>
      </c>
      <c r="C38" s="463"/>
      <c r="D38" s="463"/>
      <c r="E38" s="464"/>
      <c r="F38" s="464"/>
      <c r="G38" s="463"/>
      <c r="H38" s="463"/>
      <c r="I38" s="464"/>
    </row>
    <row r="39" spans="1:9" s="444" customFormat="1" ht="18" customHeight="1" thickBot="1">
      <c r="A39" s="321" t="s">
        <v>151</v>
      </c>
      <c r="C39" s="481" t="s">
        <v>7</v>
      </c>
      <c r="D39" s="482"/>
      <c r="E39" s="483" t="s">
        <v>7</v>
      </c>
      <c r="F39" s="464"/>
      <c r="G39" s="481" t="s">
        <v>7</v>
      </c>
      <c r="H39" s="482"/>
      <c r="I39" s="483" t="s">
        <v>7</v>
      </c>
    </row>
    <row r="40" s="444" customFormat="1" ht="18" customHeight="1" thickTop="1">
      <c r="A40" s="449"/>
    </row>
    <row r="41" spans="1:9" ht="18" customHeight="1">
      <c r="A41" s="484"/>
      <c r="B41" s="94"/>
      <c r="C41" s="94"/>
      <c r="D41" s="94"/>
      <c r="E41" s="94"/>
      <c r="F41" s="94"/>
      <c r="G41" s="94"/>
      <c r="H41" s="94"/>
      <c r="I41" s="94"/>
    </row>
    <row r="42" spans="1:9" ht="18" customHeight="1">
      <c r="A42" s="484"/>
      <c r="B42" s="94"/>
      <c r="C42" s="94"/>
      <c r="D42" s="94"/>
      <c r="E42" s="94"/>
      <c r="F42" s="94"/>
      <c r="G42" s="94"/>
      <c r="H42" s="94"/>
      <c r="I42" s="94"/>
    </row>
    <row r="43" spans="1:9" ht="18" customHeight="1">
      <c r="A43" s="484"/>
      <c r="B43" s="94"/>
      <c r="C43" s="94"/>
      <c r="D43" s="94"/>
      <c r="E43" s="94"/>
      <c r="F43" s="94"/>
      <c r="G43" s="94"/>
      <c r="H43" s="94"/>
      <c r="I43" s="94"/>
    </row>
    <row r="44" ht="15.75">
      <c r="B44" s="484"/>
    </row>
    <row r="45" ht="15.75">
      <c r="B45" s="218"/>
    </row>
  </sheetData>
  <sheetProtection/>
  <mergeCells count="6">
    <mergeCell ref="C9:E9"/>
    <mergeCell ref="G9:I9"/>
    <mergeCell ref="C7:E7"/>
    <mergeCell ref="G7:I7"/>
    <mergeCell ref="C8:E8"/>
    <mergeCell ref="G8:I8"/>
  </mergeCells>
  <printOptions/>
  <pageMargins left="0.4" right="0.2" top="0.511811023622047" bottom="0.511811023622047" header="0.511811023622047" footer="0.511811023622047"/>
  <pageSetup fitToHeight="1" fitToWidth="1" horizontalDpi="600" verticalDpi="600" orientation="portrait" paperSize="9" scale="82" r:id="rId2"/>
  <ignoredErrors>
    <ignoredError sqref="I27 G24 E24 I32:I36 F32:F36 E27:E30 H32:H36 G27 E32 D32:D36 C32 C29:C30 C24 C27 G29:G30 I24 D24:D31 H24:H31 F24:F31 G32 I29:I30 C34:C36 E34:E36 G34:G36"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G83"/>
  <sheetViews>
    <sheetView view="pageBreakPreview" zoomScaleNormal="75" zoomScaleSheetLayoutView="100" zoomScalePageLayoutView="0" workbookViewId="0" topLeftCell="A61">
      <selection activeCell="B85" sqref="B85"/>
    </sheetView>
  </sheetViews>
  <sheetFormatPr defaultColWidth="9.140625" defaultRowHeight="17.25" customHeight="1"/>
  <cols>
    <col min="1" max="1" width="18.57421875" style="227" customWidth="1"/>
    <col min="2" max="2" width="56.00390625" style="227" customWidth="1"/>
    <col min="3" max="3" width="3.140625" style="227" customWidth="1"/>
    <col min="4" max="4" width="18.57421875" style="227" customWidth="1"/>
    <col min="5" max="5" width="2.8515625" style="227" customWidth="1"/>
    <col min="6" max="6" width="19.421875" style="227" customWidth="1"/>
    <col min="7" max="16384" width="9.140625" style="227" customWidth="1"/>
  </cols>
  <sheetData>
    <row r="1" spans="1:6" ht="40.5" customHeight="1">
      <c r="A1" s="437"/>
      <c r="B1" s="437"/>
      <c r="C1" s="439"/>
      <c r="D1" s="439"/>
      <c r="E1" s="439"/>
      <c r="F1" s="223"/>
    </row>
    <row r="2" spans="1:6" ht="18" customHeight="1">
      <c r="A2" s="441" t="s">
        <v>221</v>
      </c>
      <c r="B2" s="442"/>
      <c r="C2" s="428"/>
      <c r="D2" s="428"/>
      <c r="F2" s="224" t="s">
        <v>104</v>
      </c>
    </row>
    <row r="3" spans="1:6" ht="19.5" customHeight="1">
      <c r="A3" s="429" t="s">
        <v>103</v>
      </c>
      <c r="B3" s="442"/>
      <c r="C3" s="428"/>
      <c r="D3" s="428"/>
      <c r="F3" s="224" t="s">
        <v>275</v>
      </c>
    </row>
    <row r="4" spans="1:6" ht="12.75" customHeight="1" thickBot="1">
      <c r="A4" s="485"/>
      <c r="B4" s="486"/>
      <c r="C4" s="223"/>
      <c r="D4" s="223"/>
      <c r="E4" s="223"/>
      <c r="F4" s="223"/>
    </row>
    <row r="5" spans="1:6" s="490" customFormat="1" ht="19.5" customHeight="1" thickBot="1">
      <c r="A5" s="487" t="s">
        <v>123</v>
      </c>
      <c r="B5" s="488"/>
      <c r="C5" s="489"/>
      <c r="D5" s="515"/>
      <c r="E5" s="516"/>
      <c r="F5" s="516"/>
    </row>
    <row r="6" spans="1:6" s="490" customFormat="1" ht="11.25" customHeight="1">
      <c r="A6" s="462"/>
      <c r="B6" s="321"/>
      <c r="C6" s="463"/>
      <c r="D6" s="491"/>
      <c r="E6" s="319"/>
      <c r="F6" s="319"/>
    </row>
    <row r="7" spans="1:6" s="490" customFormat="1" ht="18" customHeight="1">
      <c r="A7" s="321"/>
      <c r="B7" s="321"/>
      <c r="C7" s="444"/>
      <c r="D7" s="492" t="s">
        <v>3</v>
      </c>
      <c r="E7" s="482"/>
      <c r="F7" s="336" t="s">
        <v>3</v>
      </c>
    </row>
    <row r="8" spans="1:6" s="490" customFormat="1" ht="18" customHeight="1">
      <c r="A8" s="321"/>
      <c r="B8" s="321"/>
      <c r="C8" s="444"/>
      <c r="D8" s="453" t="str">
        <f>'format-pl a'!C10</f>
        <v>31.03.2009</v>
      </c>
      <c r="E8" s="454"/>
      <c r="F8" s="337" t="s">
        <v>222</v>
      </c>
    </row>
    <row r="9" spans="1:6" s="490" customFormat="1" ht="20.25">
      <c r="A9" s="321"/>
      <c r="B9" s="321"/>
      <c r="C9" s="444"/>
      <c r="D9" s="454" t="s">
        <v>2</v>
      </c>
      <c r="E9" s="454"/>
      <c r="F9" s="338" t="s">
        <v>2</v>
      </c>
    </row>
    <row r="10" spans="1:6" s="490" customFormat="1" ht="18" customHeight="1">
      <c r="A10" s="462" t="s">
        <v>39</v>
      </c>
      <c r="B10" s="321"/>
      <c r="C10" s="444"/>
      <c r="D10" s="319"/>
      <c r="E10" s="319"/>
      <c r="F10" s="339"/>
    </row>
    <row r="11" spans="1:6" s="490" customFormat="1" ht="12.75" customHeight="1">
      <c r="A11" s="462"/>
      <c r="B11" s="321"/>
      <c r="C11" s="444"/>
      <c r="D11" s="319"/>
      <c r="E11" s="319"/>
      <c r="F11" s="339"/>
    </row>
    <row r="12" spans="1:6" s="490" customFormat="1" ht="18" customHeight="1">
      <c r="A12" s="462" t="s">
        <v>187</v>
      </c>
      <c r="B12" s="321"/>
      <c r="C12" s="444"/>
      <c r="D12" s="319"/>
      <c r="E12" s="319"/>
      <c r="F12" s="339"/>
    </row>
    <row r="13" spans="1:6" s="490" customFormat="1" ht="9.75" customHeight="1">
      <c r="A13" s="462"/>
      <c r="B13" s="321"/>
      <c r="C13" s="444"/>
      <c r="D13" s="493"/>
      <c r="E13" s="319"/>
      <c r="F13" s="340"/>
    </row>
    <row r="14" spans="1:6" s="490" customFormat="1" ht="18" customHeight="1">
      <c r="A14" s="321" t="s">
        <v>42</v>
      </c>
      <c r="B14" s="494"/>
      <c r="C14" s="444"/>
      <c r="D14" s="356">
        <v>3745000</v>
      </c>
      <c r="E14" s="463"/>
      <c r="F14" s="341">
        <v>3463000</v>
      </c>
    </row>
    <row r="15" spans="1:6" s="490" customFormat="1" ht="18" customHeight="1">
      <c r="A15" s="321" t="s">
        <v>241</v>
      </c>
      <c r="B15" s="494"/>
      <c r="C15" s="444"/>
      <c r="D15" s="346">
        <v>2846000</v>
      </c>
      <c r="E15" s="463"/>
      <c r="F15" s="342">
        <v>1698000</v>
      </c>
    </row>
    <row r="16" spans="1:6" s="490" customFormat="1" ht="18" customHeight="1">
      <c r="A16" s="321" t="s">
        <v>43</v>
      </c>
      <c r="B16" s="495"/>
      <c r="C16" s="444"/>
      <c r="D16" s="346">
        <v>28677000</v>
      </c>
      <c r="E16" s="463"/>
      <c r="F16" s="342">
        <v>28677000</v>
      </c>
    </row>
    <row r="17" spans="1:6" s="490" customFormat="1" ht="18" customHeight="1">
      <c r="A17" s="321" t="s">
        <v>172</v>
      </c>
      <c r="B17" s="495"/>
      <c r="C17" s="444"/>
      <c r="D17" s="346">
        <v>839444000</v>
      </c>
      <c r="E17" s="463"/>
      <c r="F17" s="342">
        <v>609349000</v>
      </c>
    </row>
    <row r="18" spans="1:6" s="490" customFormat="1" ht="18" customHeight="1">
      <c r="A18" s="321" t="s">
        <v>188</v>
      </c>
      <c r="B18" s="494"/>
      <c r="C18" s="444"/>
      <c r="D18" s="346">
        <v>30387000</v>
      </c>
      <c r="E18" s="463"/>
      <c r="F18" s="342">
        <v>31557000</v>
      </c>
    </row>
    <row r="19" spans="1:6" s="490" customFormat="1" ht="18" customHeight="1">
      <c r="A19" s="321" t="s">
        <v>44</v>
      </c>
      <c r="B19" s="494"/>
      <c r="C19" s="444"/>
      <c r="D19" s="346">
        <v>2769000</v>
      </c>
      <c r="E19" s="463"/>
      <c r="F19" s="342">
        <v>2895000</v>
      </c>
    </row>
    <row r="20" spans="1:6" s="490" customFormat="1" ht="18" customHeight="1">
      <c r="A20" s="321" t="s">
        <v>192</v>
      </c>
      <c r="B20" s="494"/>
      <c r="C20" s="444"/>
      <c r="D20" s="343">
        <f>SUM(D14:D19)</f>
        <v>907868000</v>
      </c>
      <c r="E20" s="463"/>
      <c r="F20" s="344">
        <f>SUM(F14:F19)</f>
        <v>677639000</v>
      </c>
    </row>
    <row r="21" spans="1:6" s="490" customFormat="1" ht="12.75" customHeight="1">
      <c r="A21" s="462"/>
      <c r="B21" s="462"/>
      <c r="C21" s="444"/>
      <c r="D21" s="355"/>
      <c r="E21" s="463"/>
      <c r="F21" s="345"/>
    </row>
    <row r="22" spans="1:6" s="490" customFormat="1" ht="18" customHeight="1">
      <c r="A22" s="462" t="s">
        <v>189</v>
      </c>
      <c r="B22" s="494"/>
      <c r="C22" s="444"/>
      <c r="D22" s="355"/>
      <c r="E22" s="463"/>
      <c r="F22" s="345"/>
    </row>
    <row r="23" spans="1:6" s="490" customFormat="1" ht="9" customHeight="1">
      <c r="A23" s="462"/>
      <c r="B23" s="494"/>
      <c r="C23" s="444"/>
      <c r="D23" s="355"/>
      <c r="E23" s="463"/>
      <c r="F23" s="345"/>
    </row>
    <row r="24" spans="1:6" s="490" customFormat="1" ht="18" customHeight="1">
      <c r="A24" s="444" t="s">
        <v>236</v>
      </c>
      <c r="B24" s="444"/>
      <c r="C24" s="444"/>
      <c r="D24" s="356">
        <v>4028000</v>
      </c>
      <c r="E24" s="463"/>
      <c r="F24" s="341">
        <v>4587000</v>
      </c>
    </row>
    <row r="25" spans="1:6" s="490" customFormat="1" ht="18" customHeight="1">
      <c r="A25" s="321" t="s">
        <v>172</v>
      </c>
      <c r="B25" s="495"/>
      <c r="C25" s="444"/>
      <c r="D25" s="346">
        <v>112495000</v>
      </c>
      <c r="E25" s="463"/>
      <c r="F25" s="342">
        <v>71737000</v>
      </c>
    </row>
    <row r="26" spans="1:6" s="490" customFormat="1" ht="18" customHeight="1">
      <c r="A26" s="444" t="s">
        <v>57</v>
      </c>
      <c r="B26" s="444"/>
      <c r="C26" s="444"/>
      <c r="D26" s="346">
        <v>34210000</v>
      </c>
      <c r="E26" s="463"/>
      <c r="F26" s="342">
        <v>21857000</v>
      </c>
    </row>
    <row r="27" spans="1:6" s="490" customFormat="1" ht="18" customHeight="1">
      <c r="A27" s="321" t="s">
        <v>169</v>
      </c>
      <c r="B27" s="444"/>
      <c r="C27" s="444"/>
      <c r="D27" s="346">
        <v>8581000</v>
      </c>
      <c r="E27" s="463"/>
      <c r="F27" s="342">
        <v>21314000</v>
      </c>
    </row>
    <row r="28" spans="1:6" s="490" customFormat="1" ht="18" customHeight="1">
      <c r="A28" s="321" t="s">
        <v>112</v>
      </c>
      <c r="B28" s="444"/>
      <c r="C28" s="444"/>
      <c r="D28" s="346">
        <v>204511000</v>
      </c>
      <c r="E28" s="463"/>
      <c r="F28" s="342">
        <v>176242000</v>
      </c>
    </row>
    <row r="29" spans="1:6" s="490" customFormat="1" ht="18" customHeight="1">
      <c r="A29" s="321" t="s">
        <v>6</v>
      </c>
      <c r="B29" s="444"/>
      <c r="C29" s="444"/>
      <c r="D29" s="347">
        <v>9551000</v>
      </c>
      <c r="E29" s="463"/>
      <c r="F29" s="348">
        <v>2751000</v>
      </c>
    </row>
    <row r="30" spans="1:6" s="490" customFormat="1" ht="18" customHeight="1">
      <c r="A30" s="321" t="s">
        <v>193</v>
      </c>
      <c r="B30" s="452"/>
      <c r="C30" s="452"/>
      <c r="D30" s="349">
        <f>SUM(D24:D29)</f>
        <v>373376000</v>
      </c>
      <c r="E30" s="496"/>
      <c r="F30" s="350">
        <f>SUM(F24:F29)</f>
        <v>298488000</v>
      </c>
    </row>
    <row r="31" spans="1:6" s="490" customFormat="1" ht="10.5" customHeight="1">
      <c r="A31" s="452"/>
      <c r="B31" s="452"/>
      <c r="C31" s="452"/>
      <c r="D31" s="351"/>
      <c r="E31" s="496"/>
      <c r="F31" s="352"/>
    </row>
    <row r="32" spans="1:6" s="490" customFormat="1" ht="18" customHeight="1" thickBot="1">
      <c r="A32" s="462" t="s">
        <v>124</v>
      </c>
      <c r="B32" s="452"/>
      <c r="C32" s="452"/>
      <c r="D32" s="353">
        <f>D20+D30</f>
        <v>1281244000</v>
      </c>
      <c r="E32" s="496"/>
      <c r="F32" s="354">
        <f>+F30+F20</f>
        <v>976127000</v>
      </c>
    </row>
    <row r="33" spans="1:6" s="490" customFormat="1" ht="11.25" customHeight="1">
      <c r="A33" s="452"/>
      <c r="B33" s="452"/>
      <c r="C33" s="452"/>
      <c r="D33" s="351"/>
      <c r="E33" s="496"/>
      <c r="F33" s="352"/>
    </row>
    <row r="34" spans="1:6" s="490" customFormat="1" ht="18" customHeight="1">
      <c r="A34" s="462" t="s">
        <v>40</v>
      </c>
      <c r="B34" s="321"/>
      <c r="C34" s="444"/>
      <c r="D34" s="355"/>
      <c r="E34" s="463"/>
      <c r="F34" s="345"/>
    </row>
    <row r="35" spans="1:6" s="490" customFormat="1" ht="11.25" customHeight="1">
      <c r="A35" s="462"/>
      <c r="B35" s="321"/>
      <c r="C35" s="444"/>
      <c r="D35" s="355"/>
      <c r="E35" s="463"/>
      <c r="F35" s="345"/>
    </row>
    <row r="36" spans="1:6" s="490" customFormat="1" ht="18" customHeight="1">
      <c r="A36" s="462" t="s">
        <v>206</v>
      </c>
      <c r="B36" s="321"/>
      <c r="C36" s="444"/>
      <c r="D36" s="355"/>
      <c r="E36" s="463"/>
      <c r="F36" s="345"/>
    </row>
    <row r="37" spans="1:6" s="490" customFormat="1" ht="9" customHeight="1">
      <c r="A37" s="321"/>
      <c r="B37" s="321"/>
      <c r="C37" s="444"/>
      <c r="D37" s="355"/>
      <c r="E37" s="463"/>
      <c r="F37" s="345"/>
    </row>
    <row r="38" spans="1:6" s="490" customFormat="1" ht="18" customHeight="1">
      <c r="A38" s="321" t="s">
        <v>56</v>
      </c>
      <c r="B38" s="444"/>
      <c r="C38" s="444"/>
      <c r="D38" s="356">
        <f>'Stat of Equity'!C40</f>
        <v>71097000</v>
      </c>
      <c r="E38" s="463"/>
      <c r="F38" s="341">
        <v>64634000</v>
      </c>
    </row>
    <row r="39" spans="1:6" s="490" customFormat="1" ht="18" customHeight="1">
      <c r="A39" s="321" t="s">
        <v>41</v>
      </c>
      <c r="B39" s="497"/>
      <c r="C39" s="444"/>
      <c r="D39" s="346">
        <f>'Stat of Equity'!I40</f>
        <v>226962000</v>
      </c>
      <c r="E39" s="463"/>
      <c r="F39" s="342">
        <v>142898000</v>
      </c>
    </row>
    <row r="40" spans="1:6" s="490" customFormat="1" ht="18" customHeight="1">
      <c r="A40" s="462" t="s">
        <v>190</v>
      </c>
      <c r="B40" s="328"/>
      <c r="C40" s="444"/>
      <c r="D40" s="343">
        <f>SUM(D38:D39)</f>
        <v>298059000</v>
      </c>
      <c r="E40" s="463"/>
      <c r="F40" s="344">
        <f>SUM(F38:F39)</f>
        <v>207532000</v>
      </c>
    </row>
    <row r="41" spans="1:6" s="490" customFormat="1" ht="11.25" customHeight="1">
      <c r="A41" s="321"/>
      <c r="B41" s="444"/>
      <c r="C41" s="444"/>
      <c r="D41" s="355"/>
      <c r="E41" s="463"/>
      <c r="F41" s="345"/>
    </row>
    <row r="42" spans="1:6" s="490" customFormat="1" ht="18" customHeight="1">
      <c r="A42" s="462" t="s">
        <v>196</v>
      </c>
      <c r="B42" s="444"/>
      <c r="C42" s="444"/>
      <c r="D42" s="355"/>
      <c r="E42" s="463"/>
      <c r="F42" s="345"/>
    </row>
    <row r="43" spans="1:6" s="490" customFormat="1" ht="9" customHeight="1">
      <c r="A43" s="321"/>
      <c r="B43" s="444"/>
      <c r="C43" s="444"/>
      <c r="D43" s="355"/>
      <c r="E43" s="463"/>
      <c r="F43" s="345"/>
    </row>
    <row r="44" spans="1:6" s="490" customFormat="1" ht="18" customHeight="1">
      <c r="A44" s="321" t="s">
        <v>152</v>
      </c>
      <c r="B44" s="444"/>
      <c r="C44" s="444"/>
      <c r="D44" s="357">
        <f>488000-2000</f>
        <v>486000</v>
      </c>
      <c r="E44" s="463"/>
      <c r="F44" s="341">
        <v>684000</v>
      </c>
    </row>
    <row r="45" spans="1:6" s="490" customFormat="1" ht="18" customHeight="1">
      <c r="A45" s="321" t="s">
        <v>35</v>
      </c>
      <c r="B45" s="444"/>
      <c r="C45" s="444"/>
      <c r="D45" s="358">
        <v>27000</v>
      </c>
      <c r="E45" s="463"/>
      <c r="F45" s="342">
        <v>152000</v>
      </c>
    </row>
    <row r="46" spans="1:6" s="490" customFormat="1" ht="18" customHeight="1">
      <c r="A46" s="321" t="s">
        <v>8</v>
      </c>
      <c r="B46" s="444"/>
      <c r="C46" s="444"/>
      <c r="D46" s="346">
        <v>622304000</v>
      </c>
      <c r="E46" s="463"/>
      <c r="F46" s="342">
        <v>589807000</v>
      </c>
    </row>
    <row r="47" spans="1:6" s="490" customFormat="1" ht="18" customHeight="1">
      <c r="A47" s="321" t="s">
        <v>113</v>
      </c>
      <c r="B47" s="444"/>
      <c r="C47" s="444"/>
      <c r="D47" s="347">
        <v>13965000</v>
      </c>
      <c r="E47" s="463"/>
      <c r="F47" s="348">
        <v>273000</v>
      </c>
    </row>
    <row r="48" spans="1:6" s="490" customFormat="1" ht="18" customHeight="1">
      <c r="A48" s="321" t="s">
        <v>191</v>
      </c>
      <c r="B48" s="321"/>
      <c r="C48" s="444"/>
      <c r="D48" s="343">
        <f>SUM(D44:D47)</f>
        <v>636782000</v>
      </c>
      <c r="E48" s="463"/>
      <c r="F48" s="344">
        <f>SUM(F44:F47)</f>
        <v>590916000</v>
      </c>
    </row>
    <row r="49" spans="1:6" s="490" customFormat="1" ht="12" customHeight="1">
      <c r="A49" s="321"/>
      <c r="B49" s="321"/>
      <c r="C49" s="444"/>
      <c r="D49" s="355"/>
      <c r="E49" s="463"/>
      <c r="F49" s="345"/>
    </row>
    <row r="50" spans="1:6" s="490" customFormat="1" ht="18" customHeight="1">
      <c r="A50" s="462" t="s">
        <v>195</v>
      </c>
      <c r="B50" s="321"/>
      <c r="C50" s="444"/>
      <c r="D50" s="355"/>
      <c r="E50" s="463"/>
      <c r="F50" s="345"/>
    </row>
    <row r="51" spans="1:6" s="490" customFormat="1" ht="7.5" customHeight="1">
      <c r="A51" s="321"/>
      <c r="B51" s="321"/>
      <c r="C51" s="444"/>
      <c r="D51" s="355"/>
      <c r="E51" s="463"/>
      <c r="F51" s="345"/>
    </row>
    <row r="52" spans="1:6" s="490" customFormat="1" ht="18" customHeight="1">
      <c r="A52" s="321" t="s">
        <v>153</v>
      </c>
      <c r="B52" s="328"/>
      <c r="C52" s="452"/>
      <c r="D52" s="357">
        <v>46080000</v>
      </c>
      <c r="E52" s="482"/>
      <c r="F52" s="359">
        <f>39267000+456000</f>
        <v>39723000</v>
      </c>
    </row>
    <row r="53" spans="1:6" s="490" customFormat="1" ht="18" customHeight="1">
      <c r="A53" s="321" t="s">
        <v>152</v>
      </c>
      <c r="B53" s="444"/>
      <c r="C53" s="452"/>
      <c r="D53" s="358">
        <f>196000+2000</f>
        <v>198000</v>
      </c>
      <c r="E53" s="482"/>
      <c r="F53" s="360">
        <v>190000</v>
      </c>
    </row>
    <row r="54" spans="1:6" s="490" customFormat="1" ht="18" customHeight="1">
      <c r="A54" s="321" t="s">
        <v>35</v>
      </c>
      <c r="B54" s="444"/>
      <c r="C54" s="452"/>
      <c r="D54" s="358">
        <v>125000</v>
      </c>
      <c r="E54" s="482"/>
      <c r="F54" s="360">
        <v>187000</v>
      </c>
    </row>
    <row r="55" spans="1:6" s="490" customFormat="1" ht="18" customHeight="1">
      <c r="A55" s="321" t="s">
        <v>8</v>
      </c>
      <c r="B55" s="444"/>
      <c r="C55" s="444"/>
      <c r="D55" s="358">
        <v>298357000</v>
      </c>
      <c r="E55" s="482"/>
      <c r="F55" s="360">
        <v>135917000</v>
      </c>
    </row>
    <row r="56" spans="1:6" s="490" customFormat="1" ht="18" customHeight="1">
      <c r="A56" s="321" t="s">
        <v>31</v>
      </c>
      <c r="B56" s="444"/>
      <c r="C56" s="444"/>
      <c r="D56" s="358">
        <v>1643000</v>
      </c>
      <c r="E56" s="482"/>
      <c r="F56" s="360">
        <v>1662000</v>
      </c>
    </row>
    <row r="57" spans="1:6" s="490" customFormat="1" ht="18" customHeight="1">
      <c r="A57" s="321" t="s">
        <v>194</v>
      </c>
      <c r="B57" s="444"/>
      <c r="C57" s="444"/>
      <c r="D57" s="349">
        <f>SUM(D52:D56)</f>
        <v>346403000</v>
      </c>
      <c r="E57" s="482"/>
      <c r="F57" s="350">
        <f>SUM(F52:F56)</f>
        <v>177679000</v>
      </c>
    </row>
    <row r="58" spans="1:6" s="490" customFormat="1" ht="11.25" customHeight="1">
      <c r="A58" s="321"/>
      <c r="B58" s="321"/>
      <c r="C58" s="444"/>
      <c r="D58" s="355"/>
      <c r="E58" s="463"/>
      <c r="F58" s="345"/>
    </row>
    <row r="59" spans="1:6" s="490" customFormat="1" ht="18" customHeight="1">
      <c r="A59" s="462" t="s">
        <v>197</v>
      </c>
      <c r="B59" s="321"/>
      <c r="C59" s="444"/>
      <c r="D59" s="361">
        <f>+D48+D57</f>
        <v>983185000</v>
      </c>
      <c r="E59" s="463"/>
      <c r="F59" s="362">
        <f>+F48+F57</f>
        <v>768595000</v>
      </c>
    </row>
    <row r="60" spans="1:6" s="490" customFormat="1" ht="9.75" customHeight="1">
      <c r="A60" s="321"/>
      <c r="B60" s="321"/>
      <c r="C60" s="444"/>
      <c r="D60" s="355"/>
      <c r="E60" s="463"/>
      <c r="F60" s="345"/>
    </row>
    <row r="61" spans="1:7" s="490" customFormat="1" ht="18" customHeight="1" thickBot="1">
      <c r="A61" s="462" t="s">
        <v>171</v>
      </c>
      <c r="B61" s="321"/>
      <c r="C61" s="444"/>
      <c r="D61" s="498">
        <f>+D59+D40</f>
        <v>1281244000</v>
      </c>
      <c r="E61" s="463"/>
      <c r="F61" s="363">
        <f>+F59+F40</f>
        <v>976127000</v>
      </c>
      <c r="G61" s="499"/>
    </row>
    <row r="62" spans="1:6" s="490" customFormat="1" ht="9.75" customHeight="1">
      <c r="A62" s="321"/>
      <c r="B62" s="444"/>
      <c r="C62" s="444"/>
      <c r="D62" s="500"/>
      <c r="E62" s="463"/>
      <c r="F62" s="364"/>
    </row>
    <row r="63" spans="1:6" s="490" customFormat="1" ht="18" customHeight="1" thickBot="1">
      <c r="A63" s="462" t="s">
        <v>154</v>
      </c>
      <c r="B63" s="495"/>
      <c r="C63" s="444"/>
      <c r="D63" s="501">
        <f>+D40/(D38*10)</f>
        <v>0.4192286594371071</v>
      </c>
      <c r="E63" s="463"/>
      <c r="F63" s="365">
        <f>+F40/(F38*10)</f>
        <v>0.3210879722746542</v>
      </c>
    </row>
    <row r="64" spans="1:6" ht="18" customHeight="1" thickTop="1">
      <c r="A64" s="94"/>
      <c r="B64" s="502"/>
      <c r="C64" s="94"/>
      <c r="D64" s="226"/>
      <c r="E64" s="503"/>
      <c r="F64" s="226"/>
    </row>
    <row r="65" spans="1:6" ht="18" customHeight="1">
      <c r="A65" s="94"/>
      <c r="B65" s="94"/>
      <c r="C65" s="94"/>
      <c r="D65" s="94"/>
      <c r="E65" s="94"/>
      <c r="F65" s="94"/>
    </row>
    <row r="66" spans="1:6" ht="18" customHeight="1">
      <c r="A66" s="94"/>
      <c r="B66" s="94"/>
      <c r="C66" s="94"/>
      <c r="D66" s="94"/>
      <c r="E66" s="94"/>
      <c r="F66" s="94"/>
    </row>
    <row r="67" spans="1:6" ht="18" customHeight="1">
      <c r="A67" s="94"/>
      <c r="B67" s="94"/>
      <c r="C67" s="94"/>
      <c r="D67" s="94"/>
      <c r="E67" s="94"/>
      <c r="F67" s="94"/>
    </row>
    <row r="68" spans="1:6" ht="18" customHeight="1">
      <c r="A68" s="94"/>
      <c r="B68" s="94"/>
      <c r="C68" s="94"/>
      <c r="D68" s="222"/>
      <c r="E68" s="222"/>
      <c r="F68" s="222"/>
    </row>
    <row r="69" spans="1:6" ht="18" customHeight="1">
      <c r="A69" s="94"/>
      <c r="B69" s="94"/>
      <c r="C69" s="94"/>
      <c r="D69" s="222"/>
      <c r="E69" s="222"/>
      <c r="F69" s="222"/>
    </row>
    <row r="70" spans="1:6" ht="17.25" customHeight="1">
      <c r="A70" s="94"/>
      <c r="B70" s="94"/>
      <c r="C70" s="94"/>
      <c r="D70" s="222"/>
      <c r="E70" s="222"/>
      <c r="F70" s="222"/>
    </row>
    <row r="71" spans="1:6" ht="17.25" customHeight="1">
      <c r="A71" s="94"/>
      <c r="B71" s="216"/>
      <c r="C71" s="94"/>
      <c r="D71" s="94"/>
      <c r="E71" s="94"/>
      <c r="F71" s="94"/>
    </row>
    <row r="72" spans="1:6" ht="17.25" customHeight="1">
      <c r="A72" s="94"/>
      <c r="B72" s="94"/>
      <c r="C72" s="94"/>
      <c r="D72" s="94"/>
      <c r="E72" s="94"/>
      <c r="F72" s="94"/>
    </row>
    <row r="73" spans="1:6" ht="17.25" customHeight="1">
      <c r="A73" s="94"/>
      <c r="B73" s="94"/>
      <c r="C73" s="94"/>
      <c r="D73" s="94"/>
      <c r="E73" s="94"/>
      <c r="F73" s="94"/>
    </row>
    <row r="74" spans="1:6" ht="17.25" customHeight="1">
      <c r="A74" s="94"/>
      <c r="B74" s="94"/>
      <c r="C74" s="94"/>
      <c r="D74" s="94"/>
      <c r="E74" s="94"/>
      <c r="F74" s="94"/>
    </row>
    <row r="75" spans="1:6" ht="17.25" customHeight="1">
      <c r="A75" s="94"/>
      <c r="B75" s="94"/>
      <c r="C75" s="94"/>
      <c r="D75" s="94"/>
      <c r="E75" s="94"/>
      <c r="F75" s="94"/>
    </row>
    <row r="76" spans="1:6" ht="17.25" customHeight="1">
      <c r="A76" s="94"/>
      <c r="B76" s="94"/>
      <c r="C76" s="94"/>
      <c r="D76" s="94"/>
      <c r="E76" s="94"/>
      <c r="F76" s="94"/>
    </row>
    <row r="77" spans="1:6" ht="17.25" customHeight="1">
      <c r="A77" s="94"/>
      <c r="B77" s="94"/>
      <c r="C77" s="94"/>
      <c r="D77" s="94"/>
      <c r="E77" s="94"/>
      <c r="F77" s="94"/>
    </row>
    <row r="78" spans="1:6" ht="17.25" customHeight="1">
      <c r="A78" s="94"/>
      <c r="B78" s="94"/>
      <c r="C78" s="94"/>
      <c r="D78" s="94"/>
      <c r="E78" s="94"/>
      <c r="F78" s="94"/>
    </row>
    <row r="79" spans="1:6" ht="17.25" customHeight="1">
      <c r="A79" s="94"/>
      <c r="B79" s="94"/>
      <c r="C79" s="94"/>
      <c r="D79" s="94"/>
      <c r="E79" s="94"/>
      <c r="F79" s="94"/>
    </row>
    <row r="80" spans="1:6" ht="17.25" customHeight="1">
      <c r="A80" s="94"/>
      <c r="B80" s="94"/>
      <c r="C80" s="94"/>
      <c r="D80" s="94"/>
      <c r="E80" s="94"/>
      <c r="F80" s="94"/>
    </row>
    <row r="81" spans="1:6" ht="17.25" customHeight="1">
      <c r="A81" s="94"/>
      <c r="B81" s="94"/>
      <c r="C81" s="94"/>
      <c r="D81" s="94"/>
      <c r="E81" s="94"/>
      <c r="F81" s="94"/>
    </row>
    <row r="82" spans="1:6" ht="17.25" customHeight="1">
      <c r="A82" s="94"/>
      <c r="B82" s="94"/>
      <c r="C82" s="94"/>
      <c r="D82" s="94"/>
      <c r="E82" s="94"/>
      <c r="F82" s="94"/>
    </row>
    <row r="83" spans="1:6" ht="17.25" customHeight="1">
      <c r="A83" s="94"/>
      <c r="B83" s="94"/>
      <c r="C83" s="94"/>
      <c r="D83" s="94"/>
      <c r="E83" s="94"/>
      <c r="F83" s="94"/>
    </row>
  </sheetData>
  <sheetProtection/>
  <mergeCells count="1">
    <mergeCell ref="D5:F5"/>
  </mergeCells>
  <printOptions horizontalCentered="1"/>
  <pageMargins left="0.15" right="0" top="0.2" bottom="0" header="0.2" footer="0.2"/>
  <pageSetup fitToHeight="1" fitToWidth="1" horizontalDpi="600" verticalDpi="600" orientation="portrait" paperSize="9" scale="75" r:id="rId2"/>
  <ignoredErrors>
    <ignoredError sqref="E40:E52 D64:D67 D58 D48:D51 D60 F40:F43 D41:D43 D70:D106 F49:F51 F58 F62 E53:E106 F60 F64:F68 F70:F106" emptyCellReferenc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O57"/>
  <sheetViews>
    <sheetView view="pageBreakPreview" zoomScale="75" zoomScaleNormal="75" zoomScaleSheetLayoutView="75" zoomScalePageLayoutView="0" workbookViewId="0" topLeftCell="B8">
      <selection activeCell="E68" sqref="E68"/>
    </sheetView>
  </sheetViews>
  <sheetFormatPr defaultColWidth="39.57421875" defaultRowHeight="12.75"/>
  <cols>
    <col min="1" max="1" width="3.8515625" style="9" hidden="1" customWidth="1"/>
    <col min="2" max="2" width="43.28125" style="9" customWidth="1"/>
    <col min="3" max="3" width="16.140625" style="9" customWidth="1"/>
    <col min="4" max="4" width="1.57421875" style="9" customWidth="1"/>
    <col min="5" max="5" width="18.8515625" style="9" customWidth="1"/>
    <col min="6" max="6" width="1.421875" style="9" customWidth="1"/>
    <col min="7" max="7" width="18.00390625" style="10" customWidth="1"/>
    <col min="8" max="8" width="1.421875" style="10" customWidth="1"/>
    <col min="9" max="9" width="16.8515625" style="9" customWidth="1"/>
    <col min="10" max="10" width="1.421875" style="9" customWidth="1"/>
    <col min="11" max="11" width="13.421875" style="9" customWidth="1"/>
    <col min="12" max="12" width="1.421875" style="9" customWidth="1"/>
    <col min="13" max="13" width="16.7109375" style="9" customWidth="1"/>
    <col min="14" max="16384" width="39.57421875" style="9" customWidth="1"/>
  </cols>
  <sheetData>
    <row r="1" ht="42" customHeight="1"/>
    <row r="2" spans="2:15" ht="18" customHeight="1">
      <c r="B2" s="107" t="s">
        <v>221</v>
      </c>
      <c r="C2" s="108"/>
      <c r="D2" s="132"/>
      <c r="E2" s="132"/>
      <c r="F2" s="132"/>
      <c r="G2" s="133"/>
      <c r="H2" s="133"/>
      <c r="I2" s="132"/>
      <c r="J2" s="132"/>
      <c r="K2" s="132"/>
      <c r="L2" s="132"/>
      <c r="M2" s="106" t="s">
        <v>104</v>
      </c>
      <c r="N2" s="132"/>
      <c r="O2" s="132"/>
    </row>
    <row r="3" spans="2:15" ht="18" customHeight="1">
      <c r="B3" s="111" t="s">
        <v>103</v>
      </c>
      <c r="C3" s="108"/>
      <c r="D3" s="132"/>
      <c r="E3" s="132"/>
      <c r="F3" s="132"/>
      <c r="G3" s="133"/>
      <c r="H3" s="133"/>
      <c r="I3" s="132"/>
      <c r="J3" s="132"/>
      <c r="K3" s="132"/>
      <c r="L3" s="132"/>
      <c r="M3" s="106" t="s">
        <v>275</v>
      </c>
      <c r="N3" s="132"/>
      <c r="O3" s="132"/>
    </row>
    <row r="4" spans="2:15" ht="18" customHeight="1" thickBot="1">
      <c r="B4" s="50"/>
      <c r="C4" s="132"/>
      <c r="D4" s="132"/>
      <c r="E4" s="132"/>
      <c r="F4" s="132"/>
      <c r="G4" s="133"/>
      <c r="H4" s="133"/>
      <c r="I4" s="132"/>
      <c r="J4" s="132"/>
      <c r="K4" s="132"/>
      <c r="L4" s="132"/>
      <c r="M4" s="132"/>
      <c r="N4" s="132"/>
      <c r="O4" s="132"/>
    </row>
    <row r="5" spans="2:15" ht="19.5" customHeight="1" thickBot="1">
      <c r="B5" s="148" t="s">
        <v>159</v>
      </c>
      <c r="C5" s="149"/>
      <c r="D5" s="149"/>
      <c r="E5" s="149"/>
      <c r="F5" s="149"/>
      <c r="G5" s="150"/>
      <c r="H5" s="150"/>
      <c r="I5" s="149"/>
      <c r="J5" s="149"/>
      <c r="K5" s="149"/>
      <c r="L5" s="149"/>
      <c r="M5" s="149"/>
      <c r="N5" s="132"/>
      <c r="O5" s="132"/>
    </row>
    <row r="6" spans="2:15" ht="18" customHeight="1">
      <c r="B6" s="134"/>
      <c r="C6" s="135"/>
      <c r="D6" s="135"/>
      <c r="E6" s="135"/>
      <c r="F6" s="135"/>
      <c r="G6" s="132"/>
      <c r="H6" s="133"/>
      <c r="I6" s="132"/>
      <c r="J6" s="132"/>
      <c r="K6" s="132"/>
      <c r="L6" s="132"/>
      <c r="M6" s="132"/>
      <c r="N6" s="132"/>
      <c r="O6" s="132"/>
    </row>
    <row r="7" spans="2:15" ht="18" customHeight="1">
      <c r="B7" s="136"/>
      <c r="C7" s="517" t="s">
        <v>125</v>
      </c>
      <c r="D7" s="517"/>
      <c r="E7" s="517"/>
      <c r="F7" s="517"/>
      <c r="G7" s="517"/>
      <c r="H7" s="517"/>
      <c r="I7" s="517"/>
      <c r="J7" s="517"/>
      <c r="K7" s="132"/>
      <c r="L7" s="132"/>
      <c r="M7" s="132"/>
      <c r="N7" s="132"/>
      <c r="O7" s="132"/>
    </row>
    <row r="8" spans="2:15" ht="12.75" customHeight="1">
      <c r="B8" s="136"/>
      <c r="C8" s="112"/>
      <c r="D8" s="112"/>
      <c r="E8" s="112"/>
      <c r="F8" s="112"/>
      <c r="G8" s="112"/>
      <c r="H8" s="112"/>
      <c r="I8" s="112"/>
      <c r="J8" s="112"/>
      <c r="K8" s="132"/>
      <c r="L8" s="132"/>
      <c r="M8" s="132"/>
      <c r="N8" s="132"/>
      <c r="O8" s="132"/>
    </row>
    <row r="9" spans="2:15" ht="18" customHeight="1">
      <c r="B9" s="136"/>
      <c r="C9" s="112"/>
      <c r="D9" s="112"/>
      <c r="E9" s="123" t="s">
        <v>176</v>
      </c>
      <c r="F9" s="112"/>
      <c r="G9" s="112"/>
      <c r="H9" s="112"/>
      <c r="I9" s="112"/>
      <c r="J9" s="112"/>
      <c r="K9" s="132"/>
      <c r="L9" s="132"/>
      <c r="M9" s="132"/>
      <c r="N9" s="132"/>
      <c r="O9" s="132"/>
    </row>
    <row r="10" spans="2:15" ht="18" customHeight="1">
      <c r="B10" s="136"/>
      <c r="C10" s="112"/>
      <c r="D10" s="112"/>
      <c r="E10" s="123" t="s">
        <v>58</v>
      </c>
      <c r="F10" s="54"/>
      <c r="G10" s="123" t="s">
        <v>58</v>
      </c>
      <c r="H10" s="112"/>
      <c r="I10" s="112"/>
      <c r="J10" s="112"/>
      <c r="K10" s="132"/>
      <c r="L10" s="132"/>
      <c r="M10" s="132"/>
      <c r="N10" s="132"/>
      <c r="O10" s="132"/>
    </row>
    <row r="11" spans="1:15" ht="18" customHeight="1">
      <c r="A11" s="11"/>
      <c r="B11" s="137"/>
      <c r="C11" s="132"/>
      <c r="D11" s="132"/>
      <c r="E11" s="186" t="s">
        <v>231</v>
      </c>
      <c r="F11" s="231"/>
      <c r="G11" s="186" t="s">
        <v>231</v>
      </c>
      <c r="H11" s="137"/>
      <c r="I11" s="132"/>
      <c r="J11" s="132"/>
      <c r="K11" s="132"/>
      <c r="L11" s="132"/>
      <c r="M11" s="132"/>
      <c r="N11" s="132"/>
      <c r="O11" s="132"/>
    </row>
    <row r="12" spans="1:15" ht="18" customHeight="1">
      <c r="A12" s="11"/>
      <c r="C12" s="186" t="s">
        <v>33</v>
      </c>
      <c r="D12" s="186"/>
      <c r="E12" s="186" t="s">
        <v>33</v>
      </c>
      <c r="F12" s="186"/>
      <c r="G12" s="186" t="s">
        <v>19</v>
      </c>
      <c r="H12" s="186"/>
      <c r="I12" s="186" t="s">
        <v>10</v>
      </c>
      <c r="J12" s="187"/>
      <c r="K12" s="186" t="s">
        <v>45</v>
      </c>
      <c r="L12" s="187"/>
      <c r="M12" s="186" t="s">
        <v>10</v>
      </c>
      <c r="N12" s="132"/>
      <c r="O12" s="132"/>
    </row>
    <row r="13" spans="1:15" ht="18" customHeight="1">
      <c r="A13" s="11"/>
      <c r="B13" s="137"/>
      <c r="C13" s="186" t="s">
        <v>13</v>
      </c>
      <c r="D13" s="186"/>
      <c r="E13" s="186" t="s">
        <v>34</v>
      </c>
      <c r="F13" s="186"/>
      <c r="G13" s="186" t="s">
        <v>114</v>
      </c>
      <c r="H13" s="186"/>
      <c r="I13" s="186" t="s">
        <v>41</v>
      </c>
      <c r="J13" s="187"/>
      <c r="K13" s="186" t="s">
        <v>46</v>
      </c>
      <c r="L13" s="187"/>
      <c r="M13" s="186" t="s">
        <v>47</v>
      </c>
      <c r="N13" s="132"/>
      <c r="O13" s="132"/>
    </row>
    <row r="14" spans="3:15" ht="18" customHeight="1">
      <c r="C14" s="186" t="s">
        <v>4</v>
      </c>
      <c r="D14" s="186"/>
      <c r="E14" s="186" t="s">
        <v>4</v>
      </c>
      <c r="F14" s="186"/>
      <c r="G14" s="186" t="s">
        <v>4</v>
      </c>
      <c r="H14" s="186"/>
      <c r="I14" s="186" t="s">
        <v>4</v>
      </c>
      <c r="J14" s="187"/>
      <c r="K14" s="186" t="s">
        <v>4</v>
      </c>
      <c r="L14" s="187"/>
      <c r="M14" s="186" t="s">
        <v>4</v>
      </c>
      <c r="N14" s="132"/>
      <c r="O14" s="132"/>
    </row>
    <row r="15" spans="3:15" ht="9" customHeight="1">
      <c r="C15" s="137"/>
      <c r="D15" s="137"/>
      <c r="E15" s="137"/>
      <c r="F15" s="137"/>
      <c r="G15" s="137"/>
      <c r="H15" s="137"/>
      <c r="I15" s="137"/>
      <c r="J15" s="132"/>
      <c r="K15" s="137"/>
      <c r="L15" s="132"/>
      <c r="M15" s="137"/>
      <c r="N15" s="132"/>
      <c r="O15" s="132"/>
    </row>
    <row r="16" spans="2:15" ht="6" customHeight="1">
      <c r="B16" s="136"/>
      <c r="C16" s="132"/>
      <c r="D16" s="132"/>
      <c r="E16" s="138"/>
      <c r="F16" s="139"/>
      <c r="G16" s="140"/>
      <c r="H16" s="133"/>
      <c r="I16" s="132"/>
      <c r="J16" s="132"/>
      <c r="K16" s="132"/>
      <c r="L16" s="132"/>
      <c r="M16" s="132"/>
      <c r="N16" s="132"/>
      <c r="O16" s="132"/>
    </row>
    <row r="17" spans="2:15" ht="18" customHeight="1">
      <c r="B17" s="136" t="s">
        <v>160</v>
      </c>
      <c r="C17" s="120">
        <v>64634000</v>
      </c>
      <c r="D17" s="120"/>
      <c r="E17" s="141">
        <v>3563000</v>
      </c>
      <c r="F17" s="119"/>
      <c r="G17" s="143">
        <v>93539000</v>
      </c>
      <c r="H17" s="120"/>
      <c r="I17" s="120">
        <f>SUM(E17:G17)</f>
        <v>97102000</v>
      </c>
      <c r="J17" s="144"/>
      <c r="K17" s="124">
        <v>0</v>
      </c>
      <c r="L17" s="144"/>
      <c r="M17" s="144">
        <f>C17+I17+K17</f>
        <v>161736000</v>
      </c>
      <c r="N17" s="132"/>
      <c r="O17" s="132"/>
    </row>
    <row r="18" spans="2:15" ht="9.75" customHeight="1">
      <c r="B18" s="132"/>
      <c r="C18" s="120"/>
      <c r="D18" s="120"/>
      <c r="E18" s="141"/>
      <c r="F18" s="119"/>
      <c r="G18" s="143"/>
      <c r="H18" s="120"/>
      <c r="I18" s="120"/>
      <c r="J18" s="144"/>
      <c r="K18" s="124"/>
      <c r="L18" s="144"/>
      <c r="M18" s="144"/>
      <c r="N18" s="132"/>
      <c r="O18" s="132"/>
    </row>
    <row r="19" spans="2:15" ht="18" customHeight="1">
      <c r="B19" s="132" t="s">
        <v>304</v>
      </c>
      <c r="C19" s="142">
        <v>0</v>
      </c>
      <c r="D19" s="142"/>
      <c r="E19" s="294">
        <v>0</v>
      </c>
      <c r="F19" s="142"/>
      <c r="G19" s="143">
        <f>'Income Statement'!I28</f>
        <v>50589000</v>
      </c>
      <c r="H19" s="119"/>
      <c r="I19" s="119">
        <f>SUM(E19:G19)</f>
        <v>50589000</v>
      </c>
      <c r="J19" s="145"/>
      <c r="K19" s="142">
        <v>0</v>
      </c>
      <c r="L19" s="145"/>
      <c r="M19" s="145">
        <f>C19+I19+K19</f>
        <v>50589000</v>
      </c>
      <c r="N19" s="132"/>
      <c r="O19" s="132"/>
    </row>
    <row r="20" spans="2:15" ht="9.75" customHeight="1">
      <c r="B20" s="132"/>
      <c r="C20" s="142"/>
      <c r="D20" s="142"/>
      <c r="E20" s="294"/>
      <c r="F20" s="142"/>
      <c r="G20" s="143"/>
      <c r="H20" s="119"/>
      <c r="I20" s="119"/>
      <c r="J20" s="145"/>
      <c r="K20" s="142"/>
      <c r="L20" s="145"/>
      <c r="M20" s="145"/>
      <c r="N20" s="132"/>
      <c r="O20" s="132"/>
    </row>
    <row r="21" spans="2:15" ht="18" customHeight="1">
      <c r="B21" s="132" t="s">
        <v>253</v>
      </c>
      <c r="C21" s="142">
        <v>0</v>
      </c>
      <c r="D21" s="142"/>
      <c r="E21" s="294">
        <v>0</v>
      </c>
      <c r="F21" s="142"/>
      <c r="G21" s="143">
        <v>-4783000</v>
      </c>
      <c r="H21" s="119"/>
      <c r="I21" s="119">
        <f>SUM(E21:G21)</f>
        <v>-4783000</v>
      </c>
      <c r="J21" s="145"/>
      <c r="K21" s="142">
        <v>0</v>
      </c>
      <c r="L21" s="145"/>
      <c r="M21" s="145">
        <f>C21+I21+K21</f>
        <v>-4783000</v>
      </c>
      <c r="N21" s="132"/>
      <c r="O21" s="132"/>
    </row>
    <row r="22" spans="2:15" ht="8.25" customHeight="1">
      <c r="B22" s="132"/>
      <c r="C22" s="142"/>
      <c r="D22" s="142"/>
      <c r="E22" s="294"/>
      <c r="F22" s="142"/>
      <c r="G22" s="143"/>
      <c r="H22" s="119"/>
      <c r="I22" s="119"/>
      <c r="J22" s="145"/>
      <c r="K22" s="142"/>
      <c r="L22" s="145"/>
      <c r="M22" s="145"/>
      <c r="N22" s="132"/>
      <c r="O22" s="132"/>
    </row>
    <row r="23" spans="2:15" ht="18" customHeight="1">
      <c r="B23" s="212" t="s">
        <v>158</v>
      </c>
      <c r="C23" s="142"/>
      <c r="D23" s="142"/>
      <c r="E23" s="294"/>
      <c r="F23" s="142"/>
      <c r="G23" s="143"/>
      <c r="H23" s="119"/>
      <c r="I23" s="119"/>
      <c r="J23" s="145"/>
      <c r="K23" s="142"/>
      <c r="L23" s="145"/>
      <c r="M23" s="145"/>
      <c r="N23" s="132"/>
      <c r="O23" s="132"/>
    </row>
    <row r="24" spans="2:15" ht="18" customHeight="1">
      <c r="B24" s="212" t="s">
        <v>161</v>
      </c>
      <c r="C24" s="142">
        <v>0</v>
      </c>
      <c r="D24" s="142"/>
      <c r="E24" s="141">
        <v>-10000</v>
      </c>
      <c r="F24" s="142"/>
      <c r="G24" s="295">
        <v>0</v>
      </c>
      <c r="H24" s="119"/>
      <c r="I24" s="119">
        <f>SUM(E24:G24)</f>
        <v>-10000</v>
      </c>
      <c r="J24" s="145"/>
      <c r="K24" s="142">
        <v>0</v>
      </c>
      <c r="L24" s="145"/>
      <c r="M24" s="145">
        <f>C24+I24+K24</f>
        <v>-10000</v>
      </c>
      <c r="N24" s="132"/>
      <c r="O24" s="132"/>
    </row>
    <row r="25" spans="2:15" ht="9.75" customHeight="1">
      <c r="B25" s="132"/>
      <c r="C25" s="119"/>
      <c r="D25" s="119"/>
      <c r="E25" s="141"/>
      <c r="F25" s="119"/>
      <c r="G25" s="295"/>
      <c r="H25" s="119"/>
      <c r="I25" s="119"/>
      <c r="J25" s="145"/>
      <c r="K25" s="142"/>
      <c r="L25" s="145"/>
      <c r="M25" s="145"/>
      <c r="N25" s="132"/>
      <c r="O25" s="132"/>
    </row>
    <row r="26" spans="2:15" ht="18" customHeight="1" thickBot="1">
      <c r="B26" s="136" t="s">
        <v>273</v>
      </c>
      <c r="C26" s="128">
        <f>SUM(C17:C25)</f>
        <v>64634000</v>
      </c>
      <c r="D26" s="128"/>
      <c r="E26" s="156">
        <f>SUM(E17:E25)</f>
        <v>3553000</v>
      </c>
      <c r="F26" s="128"/>
      <c r="G26" s="158">
        <f>SUM(G17:G25)</f>
        <v>139345000</v>
      </c>
      <c r="H26" s="128"/>
      <c r="I26" s="128">
        <f>SUM(I17:I25)</f>
        <v>142898000</v>
      </c>
      <c r="J26" s="128"/>
      <c r="K26" s="157">
        <f>SUM(K17:K25)</f>
        <v>0</v>
      </c>
      <c r="L26" s="128"/>
      <c r="M26" s="128">
        <f>SUM(M17:M25)</f>
        <v>207532000</v>
      </c>
      <c r="N26" s="370"/>
      <c r="O26" s="132"/>
    </row>
    <row r="27" spans="2:15" ht="12" customHeight="1" thickTop="1">
      <c r="B27" s="132"/>
      <c r="C27" s="132"/>
      <c r="D27" s="132"/>
      <c r="E27" s="151"/>
      <c r="F27" s="135"/>
      <c r="G27" s="152"/>
      <c r="H27" s="133"/>
      <c r="I27" s="132"/>
      <c r="J27" s="132"/>
      <c r="K27" s="132"/>
      <c r="L27" s="132"/>
      <c r="M27" s="132"/>
      <c r="N27" s="132"/>
      <c r="O27" s="132"/>
    </row>
    <row r="28" spans="2:15" ht="12" customHeight="1">
      <c r="B28" s="136"/>
      <c r="C28" s="132"/>
      <c r="D28" s="132"/>
      <c r="E28" s="151"/>
      <c r="F28" s="135"/>
      <c r="G28" s="152"/>
      <c r="H28" s="133"/>
      <c r="I28" s="132"/>
      <c r="J28" s="132"/>
      <c r="K28" s="132"/>
      <c r="L28" s="132"/>
      <c r="M28" s="132"/>
      <c r="N28" s="132"/>
      <c r="O28" s="132"/>
    </row>
    <row r="29" spans="2:15" ht="18" customHeight="1">
      <c r="B29" s="136" t="s">
        <v>102</v>
      </c>
      <c r="C29" s="120">
        <v>64634000</v>
      </c>
      <c r="D29" s="120"/>
      <c r="E29" s="176">
        <v>3553000</v>
      </c>
      <c r="F29" s="119"/>
      <c r="G29" s="143">
        <v>139345000</v>
      </c>
      <c r="H29" s="120"/>
      <c r="I29" s="120">
        <f>SUM(E29:G29)</f>
        <v>142898000</v>
      </c>
      <c r="J29" s="144"/>
      <c r="K29" s="124">
        <v>0</v>
      </c>
      <c r="L29" s="144"/>
      <c r="M29" s="144">
        <f>C29+I29+K29</f>
        <v>207532000</v>
      </c>
      <c r="N29" s="132"/>
      <c r="O29" s="132"/>
    </row>
    <row r="30" spans="2:15" ht="9.75" customHeight="1">
      <c r="B30" s="136"/>
      <c r="C30" s="119"/>
      <c r="D30" s="119"/>
      <c r="E30" s="141"/>
      <c r="F30" s="119"/>
      <c r="G30" s="143"/>
      <c r="H30" s="119"/>
      <c r="I30" s="119"/>
      <c r="J30" s="145"/>
      <c r="K30" s="142"/>
      <c r="L30" s="145"/>
      <c r="M30" s="145"/>
      <c r="N30" s="132"/>
      <c r="O30" s="132"/>
    </row>
    <row r="31" spans="2:15" ht="18" customHeight="1">
      <c r="B31" s="132" t="s">
        <v>304</v>
      </c>
      <c r="C31" s="177">
        <v>0</v>
      </c>
      <c r="D31" s="178"/>
      <c r="E31" s="179">
        <v>0</v>
      </c>
      <c r="F31" s="177"/>
      <c r="G31" s="180">
        <f>+'Income Statement'!G28</f>
        <v>66555000</v>
      </c>
      <c r="H31" s="178"/>
      <c r="I31" s="178">
        <f>SUM(E31:G31)</f>
        <v>66555000</v>
      </c>
      <c r="J31" s="178"/>
      <c r="K31" s="177">
        <v>0</v>
      </c>
      <c r="L31" s="178"/>
      <c r="M31" s="178">
        <f>C31+I31+K31</f>
        <v>66555000</v>
      </c>
      <c r="N31" s="132"/>
      <c r="O31" s="132"/>
    </row>
    <row r="32" spans="2:15" ht="9.75" customHeight="1">
      <c r="B32" s="132"/>
      <c r="C32" s="177"/>
      <c r="D32" s="178"/>
      <c r="E32" s="176"/>
      <c r="F32" s="177"/>
      <c r="G32" s="180"/>
      <c r="H32" s="178"/>
      <c r="I32" s="178"/>
      <c r="J32" s="181"/>
      <c r="K32" s="177"/>
      <c r="L32" s="181"/>
      <c r="M32" s="178"/>
      <c r="N32" s="132"/>
      <c r="O32" s="132"/>
    </row>
    <row r="33" spans="2:15" ht="18" customHeight="1">
      <c r="B33" s="212" t="s">
        <v>157</v>
      </c>
      <c r="C33" s="178">
        <v>6463000</v>
      </c>
      <c r="D33" s="178"/>
      <c r="E33" s="176">
        <v>22945000</v>
      </c>
      <c r="F33" s="177"/>
      <c r="G33" s="240">
        <v>0</v>
      </c>
      <c r="H33" s="178"/>
      <c r="I33" s="178">
        <f>SUM(E33:G33)</f>
        <v>22945000</v>
      </c>
      <c r="J33" s="181"/>
      <c r="K33" s="177">
        <v>0</v>
      </c>
      <c r="L33" s="181"/>
      <c r="M33" s="178">
        <f>C33+I33+K33</f>
        <v>29408000</v>
      </c>
      <c r="N33" s="132"/>
      <c r="O33" s="132"/>
    </row>
    <row r="34" spans="2:15" ht="9.75" customHeight="1">
      <c r="B34" s="212"/>
      <c r="C34" s="178"/>
      <c r="D34" s="178"/>
      <c r="E34" s="176"/>
      <c r="F34" s="177"/>
      <c r="G34" s="240"/>
      <c r="H34" s="178"/>
      <c r="I34" s="178"/>
      <c r="J34" s="181"/>
      <c r="K34" s="177"/>
      <c r="L34" s="181"/>
      <c r="M34" s="178"/>
      <c r="N34" s="132"/>
      <c r="O34" s="132"/>
    </row>
    <row r="35" spans="2:15" ht="15" customHeight="1">
      <c r="B35" s="212" t="s">
        <v>158</v>
      </c>
      <c r="C35" s="178"/>
      <c r="D35" s="178"/>
      <c r="E35" s="176"/>
      <c r="F35" s="177"/>
      <c r="G35" s="240"/>
      <c r="H35" s="178"/>
      <c r="I35" s="178"/>
      <c r="J35" s="181"/>
      <c r="K35" s="177"/>
      <c r="L35" s="181"/>
      <c r="M35" s="178"/>
      <c r="N35" s="132"/>
      <c r="O35" s="132"/>
    </row>
    <row r="36" spans="2:15" ht="18" customHeight="1">
      <c r="B36" s="212" t="s">
        <v>161</v>
      </c>
      <c r="C36" s="177">
        <v>0</v>
      </c>
      <c r="D36" s="178"/>
      <c r="E36" s="176">
        <v>-104000</v>
      </c>
      <c r="F36" s="177"/>
      <c r="G36" s="240">
        <v>0</v>
      </c>
      <c r="H36" s="178"/>
      <c r="I36" s="178">
        <f>SUM(E36:G36)</f>
        <v>-104000</v>
      </c>
      <c r="J36" s="181"/>
      <c r="K36" s="177">
        <v>0</v>
      </c>
      <c r="L36" s="181"/>
      <c r="M36" s="178">
        <f>C36+I36+K36</f>
        <v>-104000</v>
      </c>
      <c r="N36" s="132"/>
      <c r="O36" s="132"/>
    </row>
    <row r="37" spans="2:15" ht="9.75" customHeight="1">
      <c r="B37" s="212"/>
      <c r="C37" s="177"/>
      <c r="D37" s="178"/>
      <c r="E37" s="176"/>
      <c r="F37" s="177"/>
      <c r="G37" s="240"/>
      <c r="H37" s="178"/>
      <c r="I37" s="178"/>
      <c r="J37" s="181"/>
      <c r="K37" s="177"/>
      <c r="L37" s="181"/>
      <c r="M37" s="178"/>
      <c r="N37" s="132"/>
      <c r="O37" s="132"/>
    </row>
    <row r="38" spans="2:15" ht="18" customHeight="1">
      <c r="B38" s="212" t="s">
        <v>253</v>
      </c>
      <c r="C38" s="177">
        <v>0</v>
      </c>
      <c r="D38" s="178"/>
      <c r="E38" s="179">
        <v>0</v>
      </c>
      <c r="F38" s="177"/>
      <c r="G38" s="180">
        <v>-5332000</v>
      </c>
      <c r="H38" s="178"/>
      <c r="I38" s="178">
        <f>SUM(E38:G38)</f>
        <v>-5332000</v>
      </c>
      <c r="J38" s="181"/>
      <c r="K38" s="177">
        <v>0</v>
      </c>
      <c r="L38" s="181"/>
      <c r="M38" s="178">
        <f>C38+I38+K38</f>
        <v>-5332000</v>
      </c>
      <c r="N38" s="132"/>
      <c r="O38" s="132"/>
    </row>
    <row r="39" spans="2:15" ht="9.75" customHeight="1">
      <c r="B39" s="132"/>
      <c r="C39" s="120"/>
      <c r="D39" s="120"/>
      <c r="E39" s="141"/>
      <c r="F39" s="119"/>
      <c r="G39" s="143"/>
      <c r="H39" s="120"/>
      <c r="I39" s="120"/>
      <c r="J39" s="144"/>
      <c r="K39" s="124"/>
      <c r="L39" s="144"/>
      <c r="M39" s="144"/>
      <c r="N39" s="132"/>
      <c r="O39" s="132"/>
    </row>
    <row r="40" spans="2:15" ht="18" customHeight="1" thickBot="1">
      <c r="B40" s="136" t="s">
        <v>274</v>
      </c>
      <c r="C40" s="128">
        <f>SUM(C29:C39)</f>
        <v>71097000</v>
      </c>
      <c r="D40" s="128">
        <f>SUM(D30:D39)</f>
        <v>0</v>
      </c>
      <c r="E40" s="156">
        <f>SUM(E29:E39)</f>
        <v>26394000</v>
      </c>
      <c r="F40" s="128">
        <f>SUM(F30:F39)</f>
        <v>0</v>
      </c>
      <c r="G40" s="158">
        <f>SUM(G29:G39)</f>
        <v>200568000</v>
      </c>
      <c r="H40" s="128">
        <f>SUM(H30:H39)</f>
        <v>0</v>
      </c>
      <c r="I40" s="128">
        <f>SUM(I29:I39)</f>
        <v>226962000</v>
      </c>
      <c r="J40" s="128">
        <f>SUM(J30:J39)</f>
        <v>0</v>
      </c>
      <c r="K40" s="157">
        <f>SUM(K29:K39)</f>
        <v>0</v>
      </c>
      <c r="L40" s="128">
        <f>SUM(L30:L39)</f>
        <v>0</v>
      </c>
      <c r="M40" s="128">
        <f>SUM(M29:M39)</f>
        <v>298059000</v>
      </c>
      <c r="N40" s="369"/>
      <c r="O40" s="132"/>
    </row>
    <row r="41" spans="2:15" ht="12" customHeight="1" thickTop="1">
      <c r="B41" s="132"/>
      <c r="C41" s="144"/>
      <c r="D41" s="144"/>
      <c r="E41" s="153"/>
      <c r="F41" s="154"/>
      <c r="G41" s="155"/>
      <c r="H41" s="144"/>
      <c r="I41" s="144"/>
      <c r="J41" s="144"/>
      <c r="K41" s="144"/>
      <c r="L41" s="144"/>
      <c r="M41" s="144"/>
      <c r="N41" s="132"/>
      <c r="O41" s="132"/>
    </row>
    <row r="42" spans="3:15" ht="12" customHeight="1">
      <c r="C42" s="146"/>
      <c r="D42" s="146"/>
      <c r="E42" s="147"/>
      <c r="F42" s="147"/>
      <c r="G42" s="147"/>
      <c r="H42" s="146"/>
      <c r="I42" s="146"/>
      <c r="J42" s="144"/>
      <c r="K42" s="144"/>
      <c r="L42" s="144"/>
      <c r="M42" s="144"/>
      <c r="N42" s="132"/>
      <c r="O42" s="132"/>
    </row>
    <row r="43" spans="2:15" ht="18" customHeight="1">
      <c r="B43" s="132"/>
      <c r="C43" s="144"/>
      <c r="D43" s="144"/>
      <c r="E43" s="145"/>
      <c r="F43" s="145"/>
      <c r="G43" s="145"/>
      <c r="H43" s="144"/>
      <c r="I43" s="144"/>
      <c r="J43" s="144"/>
      <c r="K43" s="144"/>
      <c r="L43" s="144"/>
      <c r="M43" s="144"/>
      <c r="N43" s="132"/>
      <c r="O43" s="132"/>
    </row>
    <row r="44" spans="7:15" ht="18" customHeight="1">
      <c r="G44" s="9"/>
      <c r="H44" s="9"/>
      <c r="N44" s="132"/>
      <c r="O44" s="132"/>
    </row>
    <row r="45" spans="7:15" ht="18" customHeight="1">
      <c r="G45" s="9"/>
      <c r="H45" s="9"/>
      <c r="N45" s="132"/>
      <c r="O45" s="132"/>
    </row>
    <row r="46" spans="7:15" ht="18" customHeight="1">
      <c r="G46" s="9"/>
      <c r="H46" s="9"/>
      <c r="N46" s="132"/>
      <c r="O46" s="132"/>
    </row>
    <row r="47" spans="7:15" ht="18.75">
      <c r="G47" s="9"/>
      <c r="H47" s="9"/>
      <c r="N47" s="132"/>
      <c r="O47" s="132"/>
    </row>
    <row r="48" spans="7:15" ht="18.75">
      <c r="G48" s="9"/>
      <c r="H48" s="9"/>
      <c r="N48" s="132"/>
      <c r="O48" s="132"/>
    </row>
    <row r="49" spans="2:15" s="2" customFormat="1" ht="18.75">
      <c r="B49" s="4"/>
      <c r="C49" s="4"/>
      <c r="D49" s="4"/>
      <c r="E49" s="38"/>
      <c r="F49" s="38"/>
      <c r="G49" s="38"/>
      <c r="H49" s="4"/>
      <c r="I49" s="4"/>
      <c r="J49" s="4"/>
      <c r="K49" s="4"/>
      <c r="L49" s="4"/>
      <c r="M49" s="4"/>
      <c r="N49" s="4"/>
      <c r="O49" s="4"/>
    </row>
    <row r="50" spans="2:15" ht="18.75">
      <c r="B50" s="132"/>
      <c r="C50" s="132"/>
      <c r="D50" s="132"/>
      <c r="E50" s="132"/>
      <c r="F50" s="132"/>
      <c r="G50" s="133"/>
      <c r="H50" s="133"/>
      <c r="I50" s="132"/>
      <c r="J50" s="132"/>
      <c r="K50" s="132"/>
      <c r="L50" s="132"/>
      <c r="M50" s="132"/>
      <c r="N50" s="132"/>
      <c r="O50" s="132"/>
    </row>
    <row r="51" spans="2:15" ht="18.75">
      <c r="B51" s="132"/>
      <c r="C51" s="132"/>
      <c r="D51" s="132"/>
      <c r="E51" s="132"/>
      <c r="F51" s="132"/>
      <c r="G51" s="133"/>
      <c r="H51" s="133"/>
      <c r="I51" s="132"/>
      <c r="J51" s="132"/>
      <c r="K51" s="132"/>
      <c r="L51" s="132"/>
      <c r="M51" s="132"/>
      <c r="N51" s="132"/>
      <c r="O51" s="132"/>
    </row>
    <row r="52" spans="2:15" ht="18.75">
      <c r="B52" s="132"/>
      <c r="C52" s="132"/>
      <c r="D52" s="132"/>
      <c r="E52" s="132"/>
      <c r="F52" s="132"/>
      <c r="G52" s="133"/>
      <c r="H52" s="133"/>
      <c r="I52" s="132"/>
      <c r="J52" s="132"/>
      <c r="K52" s="132"/>
      <c r="L52" s="132"/>
      <c r="M52" s="132"/>
      <c r="N52" s="132"/>
      <c r="O52" s="132"/>
    </row>
    <row r="53" spans="2:15" ht="18.75">
      <c r="B53" s="132"/>
      <c r="C53" s="132"/>
      <c r="D53" s="132"/>
      <c r="E53" s="132"/>
      <c r="F53" s="132"/>
      <c r="G53" s="133"/>
      <c r="H53" s="133"/>
      <c r="I53" s="132"/>
      <c r="J53" s="132"/>
      <c r="K53" s="132"/>
      <c r="L53" s="132"/>
      <c r="M53" s="132"/>
      <c r="N53" s="132"/>
      <c r="O53" s="132"/>
    </row>
    <row r="54" ht="18.75">
      <c r="B54" s="132"/>
    </row>
    <row r="57" ht="18.75">
      <c r="B57" s="132"/>
    </row>
  </sheetData>
  <sheetProtection/>
  <mergeCells count="1">
    <mergeCell ref="C7:J7"/>
  </mergeCells>
  <printOptions horizontalCentered="1" verticalCentered="1"/>
  <pageMargins left="0.45" right="0.33" top="0.17" bottom="0.16" header="0.5" footer="0.16"/>
  <pageSetup fitToHeight="1" fitToWidth="1" horizontalDpi="600" verticalDpi="600" orientation="landscape" paperSize="9" scale="83" r:id="rId2"/>
  <drawing r:id="rId1"/>
</worksheet>
</file>

<file path=xl/worksheets/sheet5.xml><?xml version="1.0" encoding="utf-8"?>
<worksheet xmlns="http://schemas.openxmlformats.org/spreadsheetml/2006/main" xmlns:r="http://schemas.openxmlformats.org/officeDocument/2006/relationships">
  <dimension ref="A1:H204"/>
  <sheetViews>
    <sheetView view="pageBreakPreview" zoomScale="85" zoomScaleNormal="90" zoomScaleSheetLayoutView="85" zoomScalePageLayoutView="0" workbookViewId="0" topLeftCell="A37">
      <selection activeCell="A46" sqref="A46:IV46"/>
    </sheetView>
  </sheetViews>
  <sheetFormatPr defaultColWidth="9.140625" defaultRowHeight="12.75"/>
  <cols>
    <col min="1" max="1" width="2.140625" style="216" customWidth="1"/>
    <col min="2" max="2" width="3.28125" style="216" customWidth="1"/>
    <col min="3" max="3" width="51.7109375" style="216" customWidth="1"/>
    <col min="4" max="4" width="6.28125" style="216" customWidth="1"/>
    <col min="5" max="5" width="17.421875" style="299" customWidth="1"/>
    <col min="6" max="6" width="5.28125" style="216" customWidth="1"/>
    <col min="7" max="7" width="18.00390625" style="216" customWidth="1"/>
    <col min="8" max="8" width="10.00390625" style="218" bestFit="1" customWidth="1"/>
    <col min="9" max="16384" width="9.140625" style="218" customWidth="1"/>
  </cols>
  <sheetData>
    <row r="1" spans="1:7" s="461" customFormat="1" ht="42" customHeight="1">
      <c r="A1" s="299"/>
      <c r="B1" s="201"/>
      <c r="C1" s="299"/>
      <c r="D1" s="299"/>
      <c r="E1" s="299"/>
      <c r="F1" s="299"/>
      <c r="G1" s="299"/>
    </row>
    <row r="2" spans="1:7" s="461" customFormat="1" ht="18" customHeight="1">
      <c r="A2" s="299"/>
      <c r="B2" s="433" t="s">
        <v>221</v>
      </c>
      <c r="C2" s="299"/>
      <c r="D2" s="299"/>
      <c r="E2" s="299"/>
      <c r="F2" s="299"/>
      <c r="G2" s="224" t="s">
        <v>104</v>
      </c>
    </row>
    <row r="3" spans="1:7" s="461" customFormat="1" ht="18" customHeight="1">
      <c r="A3" s="299"/>
      <c r="B3" s="429" t="s">
        <v>103</v>
      </c>
      <c r="C3" s="299"/>
      <c r="D3" s="299"/>
      <c r="E3" s="299"/>
      <c r="F3" s="299"/>
      <c r="G3" s="224" t="s">
        <v>275</v>
      </c>
    </row>
    <row r="4" spans="1:7" s="461" customFormat="1" ht="8.25" customHeight="1" thickBot="1">
      <c r="A4" s="299"/>
      <c r="B4" s="429"/>
      <c r="C4" s="299"/>
      <c r="D4" s="299"/>
      <c r="E4" s="299"/>
      <c r="F4" s="299"/>
      <c r="G4" s="299"/>
    </row>
    <row r="5" spans="1:7" s="461" customFormat="1" ht="19.5" thickBot="1">
      <c r="A5" s="299"/>
      <c r="B5" s="376" t="s">
        <v>162</v>
      </c>
      <c r="C5" s="376"/>
      <c r="D5" s="376"/>
      <c r="E5" s="376"/>
      <c r="F5" s="376"/>
      <c r="G5" s="376"/>
    </row>
    <row r="6" spans="1:7" s="461" customFormat="1" ht="12" customHeight="1">
      <c r="A6" s="299"/>
      <c r="B6" s="299" t="s">
        <v>9</v>
      </c>
      <c r="C6" s="299"/>
      <c r="D6" s="299"/>
      <c r="E6" s="299"/>
      <c r="F6" s="299"/>
      <c r="G6" s="299"/>
    </row>
    <row r="7" spans="5:7" ht="18" customHeight="1">
      <c r="E7" s="377" t="s">
        <v>78</v>
      </c>
      <c r="F7" s="300"/>
      <c r="G7" s="300" t="s">
        <v>78</v>
      </c>
    </row>
    <row r="8" spans="5:7" ht="18" customHeight="1">
      <c r="E8" s="377" t="s">
        <v>22</v>
      </c>
      <c r="F8" s="300"/>
      <c r="G8" s="300" t="s">
        <v>22</v>
      </c>
    </row>
    <row r="9" spans="5:7" ht="18" customHeight="1">
      <c r="E9" s="378" t="str">
        <f>'format-pl a'!G10</f>
        <v>31.03.2009</v>
      </c>
      <c r="F9" s="300"/>
      <c r="G9" s="228" t="str">
        <f>'format-pl a'!I10</f>
        <v>31.03.2008</v>
      </c>
    </row>
    <row r="10" spans="5:7" ht="18" customHeight="1">
      <c r="E10" s="377" t="s">
        <v>4</v>
      </c>
      <c r="F10" s="300"/>
      <c r="G10" s="300" t="s">
        <v>4</v>
      </c>
    </row>
    <row r="11" spans="5:7" ht="7.5" customHeight="1">
      <c r="E11" s="229"/>
      <c r="G11" s="301"/>
    </row>
    <row r="12" spans="2:5" ht="18" customHeight="1">
      <c r="B12" s="434" t="s">
        <v>59</v>
      </c>
      <c r="C12" s="435"/>
      <c r="D12" s="436"/>
      <c r="E12" s="230"/>
    </row>
    <row r="13" spans="2:7" ht="18" customHeight="1">
      <c r="B13" s="214" t="s">
        <v>302</v>
      </c>
      <c r="C13" s="215"/>
      <c r="D13" s="436"/>
      <c r="E13" s="159">
        <f>'Income Statement'!G28</f>
        <v>66555000</v>
      </c>
      <c r="F13" s="169"/>
      <c r="G13" s="169">
        <f>'Income Statement'!I28</f>
        <v>50589000</v>
      </c>
    </row>
    <row r="14" spans="2:7" ht="18" customHeight="1">
      <c r="B14" s="214" t="s">
        <v>198</v>
      </c>
      <c r="C14" s="215"/>
      <c r="D14" s="436"/>
      <c r="E14" s="159"/>
      <c r="F14" s="169"/>
      <c r="G14" s="169"/>
    </row>
    <row r="15" spans="2:7" ht="18" customHeight="1">
      <c r="B15" s="214"/>
      <c r="C15" s="216" t="s">
        <v>31</v>
      </c>
      <c r="D15" s="218"/>
      <c r="E15" s="159">
        <f>-'Income Statement'!G26</f>
        <v>25780000</v>
      </c>
      <c r="F15" s="218"/>
      <c r="G15" s="217">
        <v>16172000</v>
      </c>
    </row>
    <row r="16" spans="2:7" ht="18" customHeight="1">
      <c r="B16" s="214"/>
      <c r="C16" s="214" t="s">
        <v>63</v>
      </c>
      <c r="D16" s="436"/>
      <c r="E16" s="159">
        <v>23899000</v>
      </c>
      <c r="F16" s="169"/>
      <c r="G16" s="169">
        <v>1215000</v>
      </c>
    </row>
    <row r="17" spans="2:7" ht="18" customHeight="1">
      <c r="B17" s="214"/>
      <c r="C17" s="214" t="s">
        <v>269</v>
      </c>
      <c r="D17" s="436"/>
      <c r="E17" s="159">
        <v>1614000</v>
      </c>
      <c r="F17" s="169"/>
      <c r="G17" s="169">
        <v>1467000</v>
      </c>
    </row>
    <row r="18" spans="2:7" ht="18" customHeight="1">
      <c r="B18" s="214"/>
      <c r="C18" s="214" t="s">
        <v>14</v>
      </c>
      <c r="D18" s="436"/>
      <c r="E18" s="159"/>
      <c r="F18" s="169"/>
      <c r="G18" s="169"/>
    </row>
    <row r="19" spans="2:7" ht="18" customHeight="1">
      <c r="B19" s="214"/>
      <c r="C19" s="216" t="s">
        <v>242</v>
      </c>
      <c r="D19" s="436"/>
      <c r="E19" s="384">
        <f>-'Income Statement'!G19</f>
        <v>1483000</v>
      </c>
      <c r="F19" s="169"/>
      <c r="G19" s="169">
        <f>704000+37000</f>
        <v>741000</v>
      </c>
    </row>
    <row r="20" spans="2:7" ht="18" customHeight="1">
      <c r="B20" s="214"/>
      <c r="C20" s="214" t="s">
        <v>237</v>
      </c>
      <c r="D20" s="436"/>
      <c r="E20" s="159">
        <f>-'Income Statement'!G21</f>
        <v>559000</v>
      </c>
      <c r="F20" s="169"/>
      <c r="G20" s="169">
        <v>3441000</v>
      </c>
    </row>
    <row r="21" spans="2:7" ht="18" customHeight="1">
      <c r="B21" s="214"/>
      <c r="C21" s="214" t="s">
        <v>268</v>
      </c>
      <c r="D21" s="436"/>
      <c r="E21" s="159">
        <v>200000</v>
      </c>
      <c r="F21" s="169"/>
      <c r="G21" s="222">
        <v>0</v>
      </c>
    </row>
    <row r="22" spans="2:7" ht="18" customHeight="1">
      <c r="B22" s="214"/>
      <c r="C22" s="214" t="s">
        <v>15</v>
      </c>
      <c r="D22" s="436"/>
      <c r="E22" s="159">
        <f>-'Income Statement'!G23</f>
        <v>52000</v>
      </c>
      <c r="F22" s="169"/>
      <c r="G22" s="169">
        <v>64162</v>
      </c>
    </row>
    <row r="23" spans="2:7" ht="18" customHeight="1">
      <c r="B23" s="214"/>
      <c r="C23" s="214" t="s">
        <v>155</v>
      </c>
      <c r="D23" s="436"/>
      <c r="E23" s="159">
        <v>7000</v>
      </c>
      <c r="F23" s="169"/>
      <c r="G23" s="169">
        <v>6000</v>
      </c>
    </row>
    <row r="24" spans="2:7" ht="18" customHeight="1">
      <c r="B24" s="214"/>
      <c r="C24" s="214" t="s">
        <v>11</v>
      </c>
      <c r="D24" s="436"/>
      <c r="E24" s="159">
        <f>-'format-pl a'!G38</f>
        <v>-6342000</v>
      </c>
      <c r="F24" s="169"/>
      <c r="G24" s="169">
        <v>-5239000</v>
      </c>
    </row>
    <row r="25" spans="2:7" ht="18" customHeight="1">
      <c r="B25" s="214"/>
      <c r="C25" s="214" t="s">
        <v>254</v>
      </c>
      <c r="D25" s="436"/>
      <c r="E25" s="159">
        <v>-2730000</v>
      </c>
      <c r="F25" s="169"/>
      <c r="G25" s="169">
        <v>-1952000</v>
      </c>
    </row>
    <row r="26" spans="2:7" ht="18" customHeight="1">
      <c r="B26" s="214"/>
      <c r="C26" s="214" t="s">
        <v>20</v>
      </c>
      <c r="D26" s="436"/>
      <c r="E26" s="161">
        <v>0</v>
      </c>
      <c r="F26" s="169"/>
      <c r="G26" s="169">
        <v>-11000</v>
      </c>
    </row>
    <row r="27" spans="2:7" ht="9" customHeight="1">
      <c r="B27" s="214"/>
      <c r="C27" s="214"/>
      <c r="D27" s="436"/>
      <c r="E27" s="162"/>
      <c r="F27" s="169"/>
      <c r="G27" s="225"/>
    </row>
    <row r="28" spans="2:7" ht="18" customHeight="1">
      <c r="B28" s="214" t="s">
        <v>126</v>
      </c>
      <c r="C28" s="214"/>
      <c r="D28" s="436"/>
      <c r="E28" s="163">
        <f>SUM(E13:E27)</f>
        <v>111077000</v>
      </c>
      <c r="F28" s="169"/>
      <c r="G28" s="164">
        <f>SUM(G13:G27)</f>
        <v>66493162</v>
      </c>
    </row>
    <row r="29" spans="2:7" ht="18" customHeight="1">
      <c r="B29" s="214"/>
      <c r="C29" s="214"/>
      <c r="D29" s="436"/>
      <c r="E29" s="163"/>
      <c r="F29" s="169"/>
      <c r="G29" s="169"/>
    </row>
    <row r="30" spans="2:7" ht="18" customHeight="1">
      <c r="B30" s="214" t="s">
        <v>255</v>
      </c>
      <c r="D30" s="436"/>
      <c r="E30" s="315"/>
      <c r="F30" s="169"/>
      <c r="G30" s="169"/>
    </row>
    <row r="31" spans="2:7" ht="18" customHeight="1">
      <c r="B31" s="214"/>
      <c r="C31" s="214" t="s">
        <v>172</v>
      </c>
      <c r="D31" s="436"/>
      <c r="E31" s="163">
        <f>(BalanceSheet!F17-BalanceSheet!D17)+(BalanceSheet!F25-BalanceSheet!D25)-E16+2732000</f>
        <v>-292020000</v>
      </c>
      <c r="F31" s="169"/>
      <c r="G31" s="169">
        <v>-267635000</v>
      </c>
    </row>
    <row r="32" spans="2:7" ht="18" customHeight="1">
      <c r="B32" s="214"/>
      <c r="C32" s="214" t="s">
        <v>57</v>
      </c>
      <c r="D32" s="436"/>
      <c r="E32" s="163">
        <f>(BalanceSheet!F26-BalanceSheet!D26)-2732000</f>
        <v>-15085000</v>
      </c>
      <c r="F32" s="169"/>
      <c r="G32" s="169">
        <v>-6852000</v>
      </c>
    </row>
    <row r="33" spans="2:7" ht="18" customHeight="1">
      <c r="B33" s="214"/>
      <c r="C33" s="214" t="s">
        <v>169</v>
      </c>
      <c r="D33" s="436"/>
      <c r="E33" s="163">
        <f>7589000</f>
        <v>7589000</v>
      </c>
      <c r="F33" s="169"/>
      <c r="G33" s="169">
        <v>-6768000</v>
      </c>
    </row>
    <row r="34" spans="2:7" ht="18" customHeight="1">
      <c r="B34" s="214"/>
      <c r="C34" s="216" t="s">
        <v>236</v>
      </c>
      <c r="D34" s="436"/>
      <c r="E34" s="315">
        <f>(BalanceSheet!F24-BalanceSheet!D24)-E20</f>
        <v>0</v>
      </c>
      <c r="F34" s="169"/>
      <c r="G34" s="169">
        <v>472000</v>
      </c>
    </row>
    <row r="35" spans="2:7" ht="9" customHeight="1">
      <c r="B35" s="214"/>
      <c r="C35" s="214"/>
      <c r="D35" s="436"/>
      <c r="E35" s="163"/>
      <c r="F35" s="169"/>
      <c r="G35" s="169"/>
    </row>
    <row r="36" spans="2:7" ht="18" customHeight="1">
      <c r="B36" s="214" t="s">
        <v>281</v>
      </c>
      <c r="C36" s="214"/>
      <c r="D36" s="436"/>
      <c r="E36" s="163"/>
      <c r="F36" s="169"/>
      <c r="G36" s="169"/>
    </row>
    <row r="37" spans="2:7" ht="18" customHeight="1">
      <c r="B37" s="214"/>
      <c r="C37" s="214" t="s">
        <v>153</v>
      </c>
      <c r="D37" s="436"/>
      <c r="E37" s="163">
        <f>6337000-198000</f>
        <v>6139000</v>
      </c>
      <c r="F37" s="169"/>
      <c r="G37" s="169">
        <v>2170000</v>
      </c>
    </row>
    <row r="38" spans="2:7" ht="9" customHeight="1">
      <c r="B38" s="214"/>
      <c r="C38" s="214"/>
      <c r="D38" s="436"/>
      <c r="E38" s="162"/>
      <c r="F38" s="169"/>
      <c r="G38" s="225"/>
    </row>
    <row r="39" spans="2:7" ht="18" customHeight="1">
      <c r="B39" s="214" t="s">
        <v>127</v>
      </c>
      <c r="D39" s="436"/>
      <c r="E39" s="163">
        <f>SUM(E28:E38)</f>
        <v>-182300000</v>
      </c>
      <c r="F39" s="169"/>
      <c r="G39" s="164">
        <f>SUM(G28:G38)</f>
        <v>-212119838</v>
      </c>
    </row>
    <row r="40" spans="2:7" ht="18" customHeight="1">
      <c r="B40" s="214"/>
      <c r="D40" s="436"/>
      <c r="E40" s="163"/>
      <c r="F40" s="169"/>
      <c r="G40" s="164"/>
    </row>
    <row r="41" spans="2:7" ht="18" customHeight="1">
      <c r="B41" s="214" t="s">
        <v>115</v>
      </c>
      <c r="D41" s="436"/>
      <c r="E41" s="163">
        <f>-14770000</f>
        <v>-14770000</v>
      </c>
      <c r="F41" s="169"/>
      <c r="G41" s="169">
        <v>-17273000</v>
      </c>
    </row>
    <row r="42" spans="2:7" ht="18" customHeight="1">
      <c r="B42" s="214" t="s">
        <v>173</v>
      </c>
      <c r="D42" s="436"/>
      <c r="E42" s="163">
        <v>7935000</v>
      </c>
      <c r="F42" s="169"/>
      <c r="G42" s="169">
        <v>940000</v>
      </c>
    </row>
    <row r="43" spans="2:7" ht="6" customHeight="1">
      <c r="B43" s="214"/>
      <c r="D43" s="436"/>
      <c r="E43" s="162"/>
      <c r="F43" s="169"/>
      <c r="G43" s="169"/>
    </row>
    <row r="44" spans="2:7" ht="18" customHeight="1">
      <c r="B44" s="214" t="s">
        <v>128</v>
      </c>
      <c r="C44" s="214"/>
      <c r="D44" s="436"/>
      <c r="E44" s="165">
        <f>SUM(E39:E43)</f>
        <v>-189135000</v>
      </c>
      <c r="F44" s="169"/>
      <c r="G44" s="302">
        <f>SUM(G39:G43)</f>
        <v>-228452838</v>
      </c>
    </row>
    <row r="45" spans="2:7" ht="18" customHeight="1">
      <c r="B45" s="214"/>
      <c r="C45" s="214"/>
      <c r="D45" s="436"/>
      <c r="E45" s="163"/>
      <c r="F45" s="169"/>
      <c r="G45" s="164"/>
    </row>
    <row r="46" spans="2:7" ht="18" customHeight="1">
      <c r="B46" s="504" t="s">
        <v>16</v>
      </c>
      <c r="C46" s="214"/>
      <c r="D46" s="436"/>
      <c r="E46" s="159"/>
      <c r="F46" s="169"/>
      <c r="G46" s="169"/>
    </row>
    <row r="47" spans="2:7" ht="18" customHeight="1">
      <c r="B47" s="214" t="s">
        <v>12</v>
      </c>
      <c r="D47" s="436"/>
      <c r="E47" s="159">
        <f>-E24</f>
        <v>6342000</v>
      </c>
      <c r="F47" s="169"/>
      <c r="G47" s="169">
        <v>5239000</v>
      </c>
    </row>
    <row r="48" spans="2:7" ht="18" customHeight="1">
      <c r="B48" s="214" t="s">
        <v>256</v>
      </c>
      <c r="D48" s="436"/>
      <c r="E48" s="163">
        <f>-E25</f>
        <v>2730000</v>
      </c>
      <c r="F48" s="169"/>
      <c r="G48" s="169">
        <v>1952000</v>
      </c>
    </row>
    <row r="49" spans="2:7" ht="18" customHeight="1">
      <c r="B49" s="214" t="s">
        <v>258</v>
      </c>
      <c r="D49" s="436"/>
      <c r="E49" s="159">
        <f>(BalanceSheet!F18-BalanceSheet!D18)</f>
        <v>1170000</v>
      </c>
      <c r="F49" s="169"/>
      <c r="G49" s="505">
        <v>0</v>
      </c>
    </row>
    <row r="50" spans="2:7" ht="18" customHeight="1">
      <c r="B50" s="214" t="s">
        <v>21</v>
      </c>
      <c r="D50" s="436"/>
      <c r="E50" s="159">
        <v>39000</v>
      </c>
      <c r="F50" s="169"/>
      <c r="G50" s="169">
        <v>152000</v>
      </c>
    </row>
    <row r="51" spans="2:7" ht="18" customHeight="1">
      <c r="B51" s="214" t="s">
        <v>60</v>
      </c>
      <c r="D51" s="436"/>
      <c r="E51" s="159">
        <f>-1761000+198000</f>
        <v>-1563000</v>
      </c>
      <c r="F51" s="169"/>
      <c r="G51" s="169">
        <v>-1371000</v>
      </c>
    </row>
    <row r="52" spans="2:7" ht="18" customHeight="1">
      <c r="B52" s="214" t="s">
        <v>248</v>
      </c>
      <c r="D52" s="436"/>
      <c r="E52" s="159">
        <f>-notes!N207</f>
        <v>-1194000</v>
      </c>
      <c r="F52" s="169"/>
      <c r="G52" s="303">
        <v>0</v>
      </c>
    </row>
    <row r="53" spans="2:7" ht="18" customHeight="1">
      <c r="B53" s="214"/>
      <c r="D53" s="436"/>
      <c r="E53" s="159"/>
      <c r="F53" s="169"/>
      <c r="G53" s="169"/>
    </row>
    <row r="54" spans="2:7" ht="18" customHeight="1">
      <c r="B54" s="214" t="s">
        <v>129</v>
      </c>
      <c r="C54" s="214"/>
      <c r="D54" s="436"/>
      <c r="E54" s="165">
        <f>SUM(E47:E52)</f>
        <v>7524000</v>
      </c>
      <c r="F54" s="169"/>
      <c r="G54" s="165">
        <f>SUM(G47:G52)</f>
        <v>5972000</v>
      </c>
    </row>
    <row r="55" spans="2:7" ht="8.25" customHeight="1" thickBot="1">
      <c r="B55" s="214"/>
      <c r="C55" s="214"/>
      <c r="D55" s="436"/>
      <c r="E55" s="159"/>
      <c r="F55" s="169"/>
      <c r="G55" s="169"/>
    </row>
    <row r="56" spans="1:7" ht="19.5" customHeight="1" thickBot="1">
      <c r="A56" s="299"/>
      <c r="B56" s="376" t="s">
        <v>163</v>
      </c>
      <c r="C56" s="376"/>
      <c r="D56" s="376"/>
      <c r="E56" s="376"/>
      <c r="F56" s="376"/>
      <c r="G56" s="376"/>
    </row>
    <row r="57" spans="1:7" ht="11.25" customHeight="1">
      <c r="A57" s="299"/>
      <c r="B57" s="299" t="s">
        <v>9</v>
      </c>
      <c r="C57" s="299"/>
      <c r="D57" s="299"/>
      <c r="F57" s="299"/>
      <c r="G57" s="299"/>
    </row>
    <row r="58" spans="5:7" ht="18" customHeight="1">
      <c r="E58" s="377" t="s">
        <v>78</v>
      </c>
      <c r="F58" s="300"/>
      <c r="G58" s="300" t="s">
        <v>78</v>
      </c>
    </row>
    <row r="59" spans="5:7" ht="18" customHeight="1">
      <c r="E59" s="377" t="s">
        <v>22</v>
      </c>
      <c r="F59" s="300"/>
      <c r="G59" s="300" t="s">
        <v>22</v>
      </c>
    </row>
    <row r="60" spans="5:7" ht="18" customHeight="1">
      <c r="E60" s="378" t="str">
        <f>E9</f>
        <v>31.03.2009</v>
      </c>
      <c r="F60" s="300"/>
      <c r="G60" s="228" t="str">
        <f>G9</f>
        <v>31.03.2008</v>
      </c>
    </row>
    <row r="61" spans="5:7" ht="18" customHeight="1">
      <c r="E61" s="377" t="s">
        <v>4</v>
      </c>
      <c r="F61" s="300"/>
      <c r="G61" s="300" t="s">
        <v>4</v>
      </c>
    </row>
    <row r="62" spans="2:7" ht="11.25" customHeight="1">
      <c r="B62" s="214"/>
      <c r="C62" s="214"/>
      <c r="D62" s="436"/>
      <c r="E62" s="163"/>
      <c r="F62" s="169"/>
      <c r="G62" s="164"/>
    </row>
    <row r="63" spans="2:7" ht="18" customHeight="1">
      <c r="B63" s="504" t="s">
        <v>17</v>
      </c>
      <c r="C63" s="214"/>
      <c r="D63" s="436"/>
      <c r="F63" s="169"/>
      <c r="G63" s="169"/>
    </row>
    <row r="64" spans="2:7" ht="18" customHeight="1">
      <c r="B64" s="214" t="s">
        <v>235</v>
      </c>
      <c r="C64" s="214"/>
      <c r="D64" s="436"/>
      <c r="E64" s="159">
        <f>451232000</f>
        <v>451232000</v>
      </c>
      <c r="F64" s="169"/>
      <c r="G64" s="169">
        <v>225000000</v>
      </c>
    </row>
    <row r="65" spans="2:7" ht="18" customHeight="1">
      <c r="B65" s="214" t="s">
        <v>265</v>
      </c>
      <c r="C65" s="214"/>
      <c r="D65" s="436"/>
      <c r="E65" s="159">
        <v>181000000</v>
      </c>
      <c r="F65" s="169"/>
      <c r="G65" s="169">
        <v>184000000</v>
      </c>
    </row>
    <row r="66" spans="2:8" ht="18" customHeight="1">
      <c r="B66" s="214" t="s">
        <v>61</v>
      </c>
      <c r="C66" s="214"/>
      <c r="D66" s="436"/>
      <c r="E66" s="159">
        <f>62766000+5006000</f>
        <v>67772000</v>
      </c>
      <c r="F66" s="169"/>
      <c r="G66" s="169">
        <v>755968</v>
      </c>
      <c r="H66" s="506"/>
    </row>
    <row r="67" spans="2:7" ht="18" customHeight="1">
      <c r="B67" s="214" t="s">
        <v>156</v>
      </c>
      <c r="C67" s="214"/>
      <c r="D67" s="436"/>
      <c r="E67" s="159">
        <v>29408000</v>
      </c>
      <c r="F67" s="169"/>
      <c r="G67" s="222">
        <v>0</v>
      </c>
    </row>
    <row r="68" spans="2:7" ht="18" customHeight="1">
      <c r="B68" s="214" t="s">
        <v>278</v>
      </c>
      <c r="C68" s="214"/>
      <c r="D68" s="436"/>
      <c r="E68" s="159">
        <v>9000000</v>
      </c>
      <c r="F68" s="169"/>
      <c r="G68" s="169">
        <v>20000000</v>
      </c>
    </row>
    <row r="69" spans="2:7" ht="18" customHeight="1">
      <c r="B69" s="214" t="s">
        <v>263</v>
      </c>
      <c r="C69" s="214"/>
      <c r="D69" s="436"/>
      <c r="E69" s="159">
        <f>3000000</f>
        <v>3000000</v>
      </c>
      <c r="F69" s="169"/>
      <c r="G69" s="303">
        <v>0</v>
      </c>
    </row>
    <row r="70" spans="2:7" ht="18" customHeight="1">
      <c r="B70" s="214" t="s">
        <v>239</v>
      </c>
      <c r="C70" s="214"/>
      <c r="D70" s="436"/>
      <c r="E70" s="159">
        <f>-349332000</f>
        <v>-349332000</v>
      </c>
      <c r="F70" s="169"/>
      <c r="G70" s="169">
        <v>-155000000</v>
      </c>
    </row>
    <row r="71" spans="2:7" ht="18" customHeight="1">
      <c r="B71" s="214" t="s">
        <v>261</v>
      </c>
      <c r="C71" s="214"/>
      <c r="D71" s="436"/>
      <c r="E71" s="159">
        <f>-85000000-200000</f>
        <v>-85200000</v>
      </c>
      <c r="F71" s="169"/>
      <c r="G71" s="169">
        <v>-10000000</v>
      </c>
    </row>
    <row r="72" spans="2:7" ht="18" customHeight="1">
      <c r="B72" s="214" t="s">
        <v>62</v>
      </c>
      <c r="C72" s="214"/>
      <c r="D72" s="436"/>
      <c r="E72" s="159">
        <f>-49338000</f>
        <v>-49338000</v>
      </c>
      <c r="F72" s="169"/>
      <c r="G72" s="222">
        <v>0</v>
      </c>
    </row>
    <row r="73" spans="2:7" ht="18" customHeight="1">
      <c r="B73" s="214" t="s">
        <v>266</v>
      </c>
      <c r="C73" s="214"/>
      <c r="D73" s="436"/>
      <c r="E73" s="159">
        <v>-20000000</v>
      </c>
      <c r="F73" s="169"/>
      <c r="G73" s="303">
        <v>0</v>
      </c>
    </row>
    <row r="74" spans="2:7" ht="18" customHeight="1">
      <c r="B74" s="214" t="s">
        <v>279</v>
      </c>
      <c r="C74" s="214"/>
      <c r="D74" s="436"/>
      <c r="E74" s="159">
        <f>-11011000</f>
        <v>-11011000</v>
      </c>
      <c r="F74" s="169"/>
      <c r="G74" s="169">
        <v>-21984728</v>
      </c>
    </row>
    <row r="75" spans="2:7" ht="18" customHeight="1">
      <c r="B75" s="502" t="s">
        <v>257</v>
      </c>
      <c r="C75" s="214"/>
      <c r="D75" s="436"/>
      <c r="E75" s="159">
        <f>-5318000</f>
        <v>-5318000</v>
      </c>
      <c r="F75" s="169"/>
      <c r="G75" s="169">
        <v>-4771000</v>
      </c>
    </row>
    <row r="76" spans="2:7" ht="18" customHeight="1">
      <c r="B76" s="214" t="s">
        <v>262</v>
      </c>
      <c r="C76" s="214"/>
      <c r="D76" s="436"/>
      <c r="E76" s="159">
        <f>-4000000</f>
        <v>-4000000</v>
      </c>
      <c r="F76" s="169"/>
      <c r="G76" s="169">
        <v>-4000000</v>
      </c>
    </row>
    <row r="77" spans="2:7" ht="18" customHeight="1">
      <c r="B77" s="214" t="s">
        <v>234</v>
      </c>
      <c r="C77" s="214"/>
      <c r="D77" s="436"/>
      <c r="E77" s="159">
        <f>+(BalanceSheet!D44-BalanceSheet!F44)+(BalanceSheet!D53-BalanceSheet!F53)</f>
        <v>-190000</v>
      </c>
      <c r="F77" s="169"/>
      <c r="G77" s="169">
        <v>-174000</v>
      </c>
    </row>
    <row r="78" spans="2:7" ht="18" customHeight="1">
      <c r="B78" s="214" t="s">
        <v>233</v>
      </c>
      <c r="C78" s="214"/>
      <c r="D78" s="436"/>
      <c r="E78" s="159">
        <f>(BalanceSheet!D45-BalanceSheet!F45)+(BalanceSheet!D54-BalanceSheet!F54)</f>
        <v>-187000</v>
      </c>
      <c r="F78" s="169"/>
      <c r="G78" s="169">
        <v>-260000</v>
      </c>
    </row>
    <row r="79" spans="2:7" ht="18" customHeight="1">
      <c r="B79" s="214" t="s">
        <v>48</v>
      </c>
      <c r="C79" s="214"/>
      <c r="D79" s="436"/>
      <c r="E79" s="159">
        <f>'Stat of Equity'!E36</f>
        <v>-104000</v>
      </c>
      <c r="F79" s="169"/>
      <c r="G79" s="169">
        <v>-10000</v>
      </c>
    </row>
    <row r="80" spans="2:7" ht="18" customHeight="1">
      <c r="B80" s="502" t="s">
        <v>32</v>
      </c>
      <c r="C80" s="214"/>
      <c r="D80" s="436"/>
      <c r="E80" s="159">
        <f>-E22</f>
        <v>-52000</v>
      </c>
      <c r="F80" s="169"/>
      <c r="G80" s="169">
        <v>-64000</v>
      </c>
    </row>
    <row r="81" spans="2:7" ht="6" customHeight="1">
      <c r="B81" s="214"/>
      <c r="C81" s="214"/>
      <c r="D81" s="436"/>
      <c r="E81" s="159"/>
      <c r="F81" s="169"/>
      <c r="G81" s="169"/>
    </row>
    <row r="82" spans="2:7" ht="18" customHeight="1">
      <c r="B82" s="214" t="s">
        <v>130</v>
      </c>
      <c r="C82" s="214"/>
      <c r="D82" s="436"/>
      <c r="E82" s="165">
        <f>SUM(E64:E80)</f>
        <v>216680000</v>
      </c>
      <c r="F82" s="169"/>
      <c r="G82" s="302">
        <f>SUM(G64:G80)</f>
        <v>233492240</v>
      </c>
    </row>
    <row r="83" spans="2:7" ht="9" customHeight="1">
      <c r="B83" s="435"/>
      <c r="C83" s="507"/>
      <c r="D83" s="436"/>
      <c r="E83" s="163"/>
      <c r="F83" s="169"/>
      <c r="G83" s="169"/>
    </row>
    <row r="84" spans="2:7" ht="18" customHeight="1">
      <c r="B84" s="508" t="s">
        <v>116</v>
      </c>
      <c r="C84" s="214"/>
      <c r="D84" s="436"/>
      <c r="E84" s="163">
        <f>+E44+E54+E82</f>
        <v>35069000</v>
      </c>
      <c r="F84" s="169"/>
      <c r="G84" s="164">
        <f>+G44+G54+G82</f>
        <v>11011402</v>
      </c>
    </row>
    <row r="85" spans="2:7" ht="7.5" customHeight="1">
      <c r="B85" s="214" t="s">
        <v>18</v>
      </c>
      <c r="C85" s="214"/>
      <c r="D85" s="436"/>
      <c r="E85" s="159"/>
      <c r="F85" s="169"/>
      <c r="G85" s="169"/>
    </row>
    <row r="86" spans="2:7" ht="18" customHeight="1">
      <c r="B86" s="94" t="s">
        <v>283</v>
      </c>
      <c r="C86" s="214"/>
      <c r="D86" s="436"/>
      <c r="E86" s="163">
        <v>178993000</v>
      </c>
      <c r="F86" s="169"/>
      <c r="G86" s="169">
        <v>167982000</v>
      </c>
    </row>
    <row r="87" spans="2:7" ht="7.5" customHeight="1">
      <c r="B87" s="214" t="s">
        <v>18</v>
      </c>
      <c r="C87" s="214"/>
      <c r="D87" s="436"/>
      <c r="E87" s="159"/>
      <c r="F87" s="169"/>
      <c r="G87" s="169"/>
    </row>
    <row r="88" spans="2:7" ht="18" customHeight="1" thickBot="1">
      <c r="B88" s="94" t="s">
        <v>284</v>
      </c>
      <c r="C88" s="508"/>
      <c r="D88" s="436"/>
      <c r="E88" s="166">
        <f>+E84+E86</f>
        <v>214062000</v>
      </c>
      <c r="F88" s="169"/>
      <c r="G88" s="167">
        <f>+G84+G86</f>
        <v>178993402</v>
      </c>
    </row>
    <row r="89" spans="2:7" ht="14.25" customHeight="1" thickTop="1">
      <c r="B89" s="508"/>
      <c r="C89" s="435"/>
      <c r="D89" s="436"/>
      <c r="E89" s="159"/>
      <c r="F89" s="217"/>
      <c r="G89" s="169"/>
    </row>
    <row r="90" spans="2:7" ht="18.75">
      <c r="B90" s="509" t="s">
        <v>131</v>
      </c>
      <c r="C90" s="435"/>
      <c r="D90" s="436"/>
      <c r="E90" s="159"/>
      <c r="F90" s="217"/>
      <c r="G90" s="169"/>
    </row>
    <row r="91" spans="2:7" ht="18.75">
      <c r="B91" s="509" t="s">
        <v>282</v>
      </c>
      <c r="C91" s="435"/>
      <c r="D91" s="436"/>
      <c r="E91" s="159"/>
      <c r="F91" s="217"/>
      <c r="G91" s="159"/>
    </row>
    <row r="92" spans="2:7" ht="15" customHeight="1">
      <c r="B92" s="509"/>
      <c r="C92" s="435"/>
      <c r="D92" s="436"/>
      <c r="E92" s="159"/>
      <c r="F92" s="217"/>
      <c r="G92" s="169"/>
    </row>
    <row r="93" spans="2:7" ht="18.75">
      <c r="B93" s="510" t="s">
        <v>112</v>
      </c>
      <c r="D93" s="436"/>
      <c r="E93" s="159">
        <f>+BalanceSheet!D28</f>
        <v>204511000</v>
      </c>
      <c r="F93" s="169"/>
      <c r="G93" s="169">
        <v>176242000</v>
      </c>
    </row>
    <row r="94" spans="2:7" ht="18.75">
      <c r="B94" s="510" t="s">
        <v>6</v>
      </c>
      <c r="D94" s="436"/>
      <c r="E94" s="159">
        <f>+BalanceSheet!D29</f>
        <v>9551000</v>
      </c>
      <c r="F94" s="169"/>
      <c r="G94" s="169">
        <v>2751000</v>
      </c>
    </row>
    <row r="95" spans="2:7" ht="6" customHeight="1">
      <c r="B95" s="94"/>
      <c r="D95" s="436"/>
      <c r="E95" s="159"/>
      <c r="F95" s="169"/>
      <c r="G95" s="169"/>
    </row>
    <row r="96" spans="2:7" ht="18" customHeight="1" thickBot="1">
      <c r="B96" s="509"/>
      <c r="E96" s="166">
        <f>SUM(E93:E94)</f>
        <v>214062000</v>
      </c>
      <c r="F96" s="169"/>
      <c r="G96" s="167">
        <f>SUM(G93:G94)</f>
        <v>178993000</v>
      </c>
    </row>
    <row r="97" spans="2:7" ht="12" customHeight="1" thickTop="1">
      <c r="B97" s="509"/>
      <c r="E97" s="168"/>
      <c r="G97" s="511"/>
    </row>
    <row r="98" ht="18" customHeight="1"/>
    <row r="99" ht="18" customHeight="1"/>
    <row r="100" spans="5:7" ht="24" customHeight="1">
      <c r="E100" s="385"/>
      <c r="G100" s="511"/>
    </row>
    <row r="101" ht="18.75">
      <c r="G101" s="511"/>
    </row>
    <row r="102" spans="5:7" ht="18.75">
      <c r="E102" s="384"/>
      <c r="G102" s="511"/>
    </row>
    <row r="103" ht="18.75">
      <c r="G103" s="511"/>
    </row>
    <row r="104" ht="18.75">
      <c r="G104" s="511"/>
    </row>
    <row r="105" ht="18.75">
      <c r="G105" s="511"/>
    </row>
    <row r="106" ht="18.75">
      <c r="G106" s="511"/>
    </row>
    <row r="107" ht="18.75">
      <c r="G107" s="511"/>
    </row>
    <row r="108" ht="18.75">
      <c r="G108" s="511"/>
    </row>
    <row r="109" ht="18.75">
      <c r="G109" s="511"/>
    </row>
    <row r="110" ht="18.75">
      <c r="G110" s="511"/>
    </row>
    <row r="111" ht="18.75">
      <c r="G111" s="511"/>
    </row>
    <row r="112" ht="18.75">
      <c r="G112" s="511"/>
    </row>
    <row r="113" ht="18.75">
      <c r="G113" s="511"/>
    </row>
    <row r="114" ht="18.75">
      <c r="G114" s="511"/>
    </row>
    <row r="115" ht="18.75">
      <c r="G115" s="511"/>
    </row>
    <row r="116" ht="18.75">
      <c r="G116" s="511"/>
    </row>
    <row r="117" ht="18.75">
      <c r="G117" s="511"/>
    </row>
    <row r="118" ht="18.75">
      <c r="G118" s="511"/>
    </row>
    <row r="119" ht="18.75">
      <c r="G119" s="511"/>
    </row>
    <row r="120" ht="18.75">
      <c r="G120" s="511"/>
    </row>
    <row r="121" ht="18.75">
      <c r="G121" s="511"/>
    </row>
    <row r="122" ht="18.75">
      <c r="G122" s="511"/>
    </row>
    <row r="123" ht="18.75">
      <c r="G123" s="511"/>
    </row>
    <row r="124" ht="18.75">
      <c r="G124" s="511"/>
    </row>
    <row r="125" ht="18.75">
      <c r="G125" s="511"/>
    </row>
    <row r="126" ht="18.75">
      <c r="G126" s="511"/>
    </row>
    <row r="127" ht="18.75">
      <c r="G127" s="511"/>
    </row>
    <row r="128" ht="18.75">
      <c r="G128" s="511"/>
    </row>
    <row r="129" ht="18.75">
      <c r="G129" s="511"/>
    </row>
    <row r="130" ht="18.75">
      <c r="G130" s="511"/>
    </row>
    <row r="131" ht="18.75">
      <c r="G131" s="511"/>
    </row>
    <row r="132" ht="18.75">
      <c r="G132" s="511"/>
    </row>
    <row r="133" ht="18.75">
      <c r="G133" s="511"/>
    </row>
    <row r="134" ht="18.75">
      <c r="G134" s="511"/>
    </row>
    <row r="135" ht="18.75">
      <c r="G135" s="511"/>
    </row>
    <row r="136" ht="18.75">
      <c r="G136" s="511"/>
    </row>
    <row r="137" ht="18.75">
      <c r="G137" s="511"/>
    </row>
    <row r="138" ht="18.75">
      <c r="G138" s="511"/>
    </row>
    <row r="139" ht="18.75">
      <c r="G139" s="511"/>
    </row>
    <row r="140" ht="18.75">
      <c r="G140" s="511"/>
    </row>
    <row r="141" ht="18.75">
      <c r="G141" s="511"/>
    </row>
    <row r="142" ht="18.75">
      <c r="G142" s="511"/>
    </row>
    <row r="143" ht="18.75">
      <c r="G143" s="511"/>
    </row>
    <row r="144" ht="18.75">
      <c r="G144" s="511"/>
    </row>
    <row r="145" ht="18.75">
      <c r="G145" s="511"/>
    </row>
    <row r="146" ht="18.75">
      <c r="G146" s="511"/>
    </row>
    <row r="147" ht="18.75">
      <c r="G147" s="511"/>
    </row>
    <row r="148" ht="18.75">
      <c r="G148" s="511"/>
    </row>
    <row r="149" ht="18.75">
      <c r="G149" s="511"/>
    </row>
    <row r="150" ht="18.75">
      <c r="G150" s="511"/>
    </row>
    <row r="151" ht="18.75">
      <c r="G151" s="511"/>
    </row>
    <row r="152" ht="18.75">
      <c r="G152" s="511"/>
    </row>
    <row r="153" ht="18.75">
      <c r="G153" s="511"/>
    </row>
    <row r="154" ht="18.75">
      <c r="G154" s="511"/>
    </row>
    <row r="155" ht="18.75">
      <c r="G155" s="511"/>
    </row>
    <row r="156" ht="18.75">
      <c r="G156" s="511"/>
    </row>
    <row r="157" ht="18.75">
      <c r="G157" s="511"/>
    </row>
    <row r="158" ht="18.75">
      <c r="G158" s="511"/>
    </row>
    <row r="159" ht="18.75">
      <c r="G159" s="511"/>
    </row>
    <row r="160" ht="18.75">
      <c r="G160" s="511"/>
    </row>
    <row r="161" ht="18.75">
      <c r="G161" s="511"/>
    </row>
    <row r="162" ht="18.75">
      <c r="G162" s="511"/>
    </row>
    <row r="163" ht="18.75">
      <c r="G163" s="511"/>
    </row>
    <row r="164" ht="18.75">
      <c r="G164" s="511"/>
    </row>
    <row r="165" ht="18.75">
      <c r="G165" s="511"/>
    </row>
    <row r="166" ht="18.75">
      <c r="G166" s="511"/>
    </row>
    <row r="167" ht="18.75">
      <c r="G167" s="511"/>
    </row>
    <row r="168" ht="18.75">
      <c r="G168" s="511"/>
    </row>
    <row r="169" ht="18.75">
      <c r="G169" s="511"/>
    </row>
    <row r="170" ht="18.75">
      <c r="G170" s="511"/>
    </row>
    <row r="171" ht="18.75">
      <c r="G171" s="511"/>
    </row>
    <row r="172" ht="18.75">
      <c r="G172" s="511"/>
    </row>
    <row r="173" ht="18.75">
      <c r="G173" s="511"/>
    </row>
    <row r="174" ht="18.75">
      <c r="G174" s="511"/>
    </row>
    <row r="175" ht="18.75">
      <c r="G175" s="511"/>
    </row>
    <row r="176" ht="18.75">
      <c r="G176" s="511"/>
    </row>
    <row r="177" ht="18.75">
      <c r="G177" s="511"/>
    </row>
    <row r="178" ht="18.75">
      <c r="G178" s="511"/>
    </row>
    <row r="179" ht="18.75">
      <c r="G179" s="511"/>
    </row>
    <row r="180" ht="18.75">
      <c r="G180" s="511"/>
    </row>
    <row r="181" ht="18.75">
      <c r="G181" s="511"/>
    </row>
    <row r="182" ht="18.75">
      <c r="G182" s="511"/>
    </row>
    <row r="183" ht="18.75">
      <c r="G183" s="511"/>
    </row>
    <row r="184" ht="18.75">
      <c r="G184" s="511"/>
    </row>
    <row r="185" ht="18.75">
      <c r="G185" s="511"/>
    </row>
    <row r="186" ht="18.75">
      <c r="G186" s="511"/>
    </row>
    <row r="187" ht="18.75">
      <c r="G187" s="511"/>
    </row>
    <row r="188" ht="18.75">
      <c r="G188" s="511"/>
    </row>
    <row r="189" ht="18.75">
      <c r="G189" s="511"/>
    </row>
    <row r="190" ht="18.75">
      <c r="G190" s="511"/>
    </row>
    <row r="191" ht="18.75">
      <c r="G191" s="511"/>
    </row>
    <row r="192" ht="18.75">
      <c r="G192" s="511"/>
    </row>
    <row r="193" ht="18.75">
      <c r="G193" s="511"/>
    </row>
    <row r="194" ht="18.75">
      <c r="G194" s="511"/>
    </row>
    <row r="195" ht="18.75">
      <c r="G195" s="511"/>
    </row>
    <row r="196" ht="18.75">
      <c r="G196" s="511"/>
    </row>
    <row r="197" ht="18.75">
      <c r="G197" s="511"/>
    </row>
    <row r="198" ht="18.75">
      <c r="G198" s="511"/>
    </row>
    <row r="199" ht="18.75">
      <c r="G199" s="511"/>
    </row>
    <row r="200" ht="18.75">
      <c r="G200" s="511"/>
    </row>
    <row r="201" ht="18.75">
      <c r="G201" s="511"/>
    </row>
    <row r="202" ht="18.75">
      <c r="G202" s="511"/>
    </row>
    <row r="203" ht="18.75">
      <c r="G203" s="511"/>
    </row>
    <row r="204" ht="18.75">
      <c r="G204" s="511"/>
    </row>
  </sheetData>
  <sheetProtection/>
  <printOptions/>
  <pageMargins left="0.55" right="0.16" top="0.2" bottom="0" header="0.5" footer="0.5"/>
  <pageSetup horizontalDpi="600" verticalDpi="600" orientation="portrait" paperSize="9" scale="88" r:id="rId2"/>
  <rowBreaks count="1" manualBreakCount="1">
    <brk id="54" max="7" man="1"/>
  </rowBreaks>
  <colBreaks count="1" manualBreakCount="1">
    <brk id="7" max="65535" man="1"/>
  </colBreaks>
  <drawing r:id="rId1"/>
</worksheet>
</file>

<file path=xl/worksheets/sheet6.xml><?xml version="1.0" encoding="utf-8"?>
<worksheet xmlns="http://schemas.openxmlformats.org/spreadsheetml/2006/main" xmlns:r="http://schemas.openxmlformats.org/officeDocument/2006/relationships">
  <dimension ref="A1:AD478"/>
  <sheetViews>
    <sheetView tabSelected="1" view="pageBreakPreview" zoomScaleSheetLayoutView="100" zoomScalePageLayoutView="0" workbookViewId="0" topLeftCell="A222">
      <selection activeCell="O239" sqref="O239"/>
    </sheetView>
  </sheetViews>
  <sheetFormatPr defaultColWidth="9.140625" defaultRowHeight="12.75"/>
  <cols>
    <col min="1" max="1" width="3.8515625" style="41" customWidth="1"/>
    <col min="2" max="2" width="3.7109375" style="41" customWidth="1"/>
    <col min="3" max="3" width="17.28125" style="0" customWidth="1"/>
    <col min="4" max="4" width="11.8515625" style="0" customWidth="1"/>
    <col min="5" max="5" width="0.5625" style="0" customWidth="1"/>
    <col min="6" max="6" width="11.7109375" style="0" customWidth="1"/>
    <col min="7" max="7" width="0.42578125" style="0" customWidth="1"/>
    <col min="8" max="8" width="12.8515625" style="0" customWidth="1"/>
    <col min="9" max="9" width="0.42578125" style="0" customWidth="1"/>
    <col min="10" max="10" width="13.7109375" style="0" customWidth="1"/>
    <col min="11" max="11" width="0.42578125" style="0" customWidth="1"/>
    <col min="12" max="12" width="14.00390625" style="0" customWidth="1"/>
    <col min="13" max="13" width="0.42578125" style="0" customWidth="1"/>
    <col min="14" max="14" width="13.8515625" style="0" customWidth="1"/>
    <col min="15" max="15" width="25.140625" style="0" customWidth="1"/>
    <col min="16" max="23" width="5.7109375" style="0" customWidth="1"/>
    <col min="24" max="24" width="4.00390625" style="0" customWidth="1"/>
    <col min="25" max="25" width="5.00390625" style="0" customWidth="1"/>
    <col min="26" max="26" width="8.140625" style="0" customWidth="1"/>
  </cols>
  <sheetData>
    <row r="1" spans="1:22" s="3" customFormat="1" ht="41.25" customHeight="1">
      <c r="A1" s="45"/>
      <c r="B1" s="45"/>
      <c r="C1" s="46"/>
      <c r="E1" s="46"/>
      <c r="F1" s="47"/>
      <c r="G1" s="47"/>
      <c r="H1" s="48"/>
      <c r="I1" s="48"/>
      <c r="J1" s="37"/>
      <c r="K1" s="38"/>
      <c r="L1" s="4"/>
      <c r="M1" s="4"/>
      <c r="N1" s="4"/>
      <c r="O1" s="4"/>
      <c r="P1" s="4"/>
      <c r="Q1" s="4"/>
      <c r="R1" s="4"/>
      <c r="S1" s="4"/>
      <c r="T1" s="4"/>
      <c r="U1" s="4"/>
      <c r="V1" s="4"/>
    </row>
    <row r="2" spans="1:21" s="3" customFormat="1" ht="18" customHeight="1">
      <c r="A2" s="107" t="s">
        <v>221</v>
      </c>
      <c r="B2" s="107"/>
      <c r="C2" s="4"/>
      <c r="E2" s="4"/>
      <c r="F2" s="4"/>
      <c r="G2" s="4"/>
      <c r="H2" s="4"/>
      <c r="I2" s="4"/>
      <c r="J2" s="4"/>
      <c r="K2" s="4"/>
      <c r="L2" s="4"/>
      <c r="M2" s="4"/>
      <c r="N2" s="106" t="s">
        <v>104</v>
      </c>
      <c r="O2" s="4"/>
      <c r="P2" s="4"/>
      <c r="Q2" s="4"/>
      <c r="R2" s="4"/>
      <c r="S2" s="4"/>
      <c r="T2" s="4"/>
      <c r="U2" s="4"/>
    </row>
    <row r="3" spans="1:21" s="3" customFormat="1" ht="19.5" customHeight="1">
      <c r="A3" s="111" t="s">
        <v>103</v>
      </c>
      <c r="B3" s="111"/>
      <c r="C3" s="4"/>
      <c r="E3" s="4"/>
      <c r="F3" s="4"/>
      <c r="G3" s="4"/>
      <c r="H3" s="4"/>
      <c r="I3" s="4"/>
      <c r="J3" s="4"/>
      <c r="K3" s="4"/>
      <c r="L3" s="4"/>
      <c r="M3" s="4"/>
      <c r="N3" s="106" t="s">
        <v>275</v>
      </c>
      <c r="O3" s="4"/>
      <c r="P3" s="4"/>
      <c r="Q3" s="4"/>
      <c r="R3" s="4"/>
      <c r="S3" s="4"/>
      <c r="T3" s="4"/>
      <c r="U3" s="4"/>
    </row>
    <row r="4" spans="1:21" s="3" customFormat="1" ht="18" customHeight="1" thickBot="1">
      <c r="A4" s="4"/>
      <c r="B4" s="4"/>
      <c r="C4" s="4"/>
      <c r="E4" s="4"/>
      <c r="F4" s="4"/>
      <c r="G4" s="4"/>
      <c r="H4" s="4"/>
      <c r="I4" s="4"/>
      <c r="J4" s="4"/>
      <c r="K4" s="4"/>
      <c r="L4" s="4"/>
      <c r="M4" s="4"/>
      <c r="N4" s="4"/>
      <c r="O4" s="4"/>
      <c r="P4" s="4"/>
      <c r="Q4" s="4"/>
      <c r="R4" s="4"/>
      <c r="S4" s="4"/>
      <c r="T4" s="4"/>
      <c r="U4" s="4"/>
    </row>
    <row r="5" spans="1:21" s="3" customFormat="1" ht="19.5" customHeight="1" thickBot="1">
      <c r="A5" s="130" t="s">
        <v>117</v>
      </c>
      <c r="B5" s="130"/>
      <c r="C5" s="170"/>
      <c r="D5" s="131"/>
      <c r="E5" s="170"/>
      <c r="F5" s="170"/>
      <c r="G5" s="170"/>
      <c r="H5" s="170"/>
      <c r="I5" s="170"/>
      <c r="J5" s="170"/>
      <c r="K5" s="170"/>
      <c r="L5" s="171"/>
      <c r="M5" s="171"/>
      <c r="N5" s="171"/>
      <c r="O5" s="49"/>
      <c r="P5" s="49"/>
      <c r="Q5" s="49"/>
      <c r="R5" s="49"/>
      <c r="S5" s="46"/>
      <c r="T5" s="4"/>
      <c r="U5" s="4"/>
    </row>
    <row r="6" spans="1:25" s="21" customFormat="1" ht="15.75">
      <c r="A6" s="22"/>
      <c r="B6" s="22"/>
      <c r="C6" s="25"/>
      <c r="D6" s="1"/>
      <c r="E6" s="1"/>
      <c r="F6" s="1"/>
      <c r="G6" s="1"/>
      <c r="H6" s="1"/>
      <c r="I6" s="1"/>
      <c r="J6" s="1"/>
      <c r="K6" s="1"/>
      <c r="L6" s="26"/>
      <c r="M6" s="26"/>
      <c r="N6" s="26"/>
      <c r="O6" s="26"/>
      <c r="P6" s="26"/>
      <c r="Q6" s="26"/>
      <c r="R6" s="26"/>
      <c r="S6" s="1"/>
      <c r="T6" s="23"/>
      <c r="U6" s="23"/>
      <c r="V6" s="24"/>
      <c r="W6" s="24"/>
      <c r="X6" s="24"/>
      <c r="Y6" s="24"/>
    </row>
    <row r="7" spans="1:21" s="3" customFormat="1" ht="18" customHeight="1">
      <c r="A7" s="268">
        <v>1</v>
      </c>
      <c r="B7" s="268" t="s">
        <v>64</v>
      </c>
      <c r="C7" s="268"/>
      <c r="D7" s="268"/>
      <c r="E7" s="268"/>
      <c r="G7" s="46"/>
      <c r="H7" s="46"/>
      <c r="I7" s="46"/>
      <c r="J7" s="46"/>
      <c r="K7" s="46"/>
      <c r="L7" s="49"/>
      <c r="M7" s="49"/>
      <c r="N7" s="49"/>
      <c r="O7" s="49"/>
      <c r="P7" s="172"/>
      <c r="Q7" s="49"/>
      <c r="R7" s="49"/>
      <c r="S7" s="46"/>
      <c r="T7" s="4"/>
      <c r="U7" s="4"/>
    </row>
    <row r="8" spans="1:25" s="21" customFormat="1" ht="15.75">
      <c r="A8" s="269"/>
      <c r="B8" s="269"/>
      <c r="C8" s="27"/>
      <c r="D8" s="1"/>
      <c r="E8" s="1"/>
      <c r="F8" s="1"/>
      <c r="G8" s="1"/>
      <c r="H8" s="1"/>
      <c r="I8" s="1"/>
      <c r="J8" s="1"/>
      <c r="K8" s="1"/>
      <c r="L8" s="26"/>
      <c r="M8" s="26"/>
      <c r="N8" s="26"/>
      <c r="O8" s="26"/>
      <c r="P8" s="26"/>
      <c r="Q8" s="26"/>
      <c r="R8" s="26"/>
      <c r="S8" s="1"/>
      <c r="T8" s="23"/>
      <c r="U8" s="23"/>
      <c r="V8" s="24"/>
      <c r="W8" s="24"/>
      <c r="X8" s="24"/>
      <c r="Y8" s="24"/>
    </row>
    <row r="9" spans="1:21" s="24" customFormat="1" ht="18" customHeight="1">
      <c r="A9" s="270"/>
      <c r="B9" s="270"/>
      <c r="C9" s="60"/>
      <c r="D9" s="60"/>
      <c r="E9" s="60"/>
      <c r="F9" s="60"/>
      <c r="G9" s="60"/>
      <c r="H9" s="60"/>
      <c r="I9" s="60"/>
      <c r="J9" s="60"/>
      <c r="K9" s="60"/>
      <c r="L9" s="60"/>
      <c r="M9" s="60"/>
      <c r="N9" s="60"/>
      <c r="O9" s="28"/>
      <c r="P9" s="28"/>
      <c r="Q9" s="29"/>
      <c r="R9" s="30"/>
      <c r="S9" s="30"/>
      <c r="T9" s="23"/>
      <c r="U9" s="23"/>
    </row>
    <row r="10" spans="1:21" s="24" customFormat="1" ht="18" customHeight="1">
      <c r="A10" s="270"/>
      <c r="B10" s="270"/>
      <c r="C10" s="60"/>
      <c r="D10" s="60"/>
      <c r="E10" s="60"/>
      <c r="F10" s="60"/>
      <c r="G10" s="60"/>
      <c r="H10" s="60"/>
      <c r="I10" s="60"/>
      <c r="J10" s="60"/>
      <c r="K10" s="60"/>
      <c r="L10" s="60"/>
      <c r="M10" s="60"/>
      <c r="N10" s="60"/>
      <c r="O10" s="28"/>
      <c r="P10" s="28"/>
      <c r="Q10" s="29"/>
      <c r="R10" s="30"/>
      <c r="S10" s="30"/>
      <c r="T10" s="23"/>
      <c r="U10" s="23"/>
    </row>
    <row r="11" spans="1:21" s="24" customFormat="1" ht="18" customHeight="1">
      <c r="A11" s="270"/>
      <c r="B11" s="270"/>
      <c r="C11" s="60"/>
      <c r="D11" s="60"/>
      <c r="E11" s="60"/>
      <c r="F11" s="60"/>
      <c r="G11" s="60"/>
      <c r="H11" s="60"/>
      <c r="I11" s="60"/>
      <c r="J11" s="60"/>
      <c r="K11" s="60"/>
      <c r="L11" s="60"/>
      <c r="M11" s="60"/>
      <c r="N11" s="60"/>
      <c r="O11" s="28"/>
      <c r="P11" s="28"/>
      <c r="Q11" s="29"/>
      <c r="R11" s="30"/>
      <c r="S11" s="30"/>
      <c r="T11" s="23"/>
      <c r="U11" s="23"/>
    </row>
    <row r="12" spans="1:21" s="24" customFormat="1" ht="18" customHeight="1">
      <c r="A12" s="270"/>
      <c r="B12" s="270"/>
      <c r="C12" s="60"/>
      <c r="D12" s="60"/>
      <c r="E12" s="60"/>
      <c r="F12" s="60"/>
      <c r="G12" s="60"/>
      <c r="H12" s="60"/>
      <c r="I12" s="60"/>
      <c r="J12" s="60"/>
      <c r="K12" s="60"/>
      <c r="L12" s="60"/>
      <c r="M12" s="60"/>
      <c r="N12" s="60"/>
      <c r="O12" s="28"/>
      <c r="P12" s="28"/>
      <c r="Q12" s="29"/>
      <c r="R12" s="30"/>
      <c r="S12" s="30"/>
      <c r="T12" s="23"/>
      <c r="U12" s="23"/>
    </row>
    <row r="13" spans="1:21" s="24" customFormat="1" ht="18" customHeight="1">
      <c r="A13" s="270"/>
      <c r="B13" s="270"/>
      <c r="C13" s="60"/>
      <c r="D13" s="60"/>
      <c r="E13" s="60"/>
      <c r="F13" s="60"/>
      <c r="G13" s="60"/>
      <c r="H13" s="60"/>
      <c r="I13" s="60"/>
      <c r="J13" s="60"/>
      <c r="K13" s="60"/>
      <c r="L13" s="60"/>
      <c r="M13" s="60"/>
      <c r="N13" s="60"/>
      <c r="O13" s="28"/>
      <c r="P13" s="28"/>
      <c r="Q13" s="29"/>
      <c r="R13" s="30"/>
      <c r="S13" s="30"/>
      <c r="T13" s="23"/>
      <c r="U13" s="23"/>
    </row>
    <row r="14" spans="1:21" s="24" customFormat="1" ht="15.75" customHeight="1">
      <c r="A14" s="270"/>
      <c r="B14" s="270"/>
      <c r="C14" s="60"/>
      <c r="D14" s="60"/>
      <c r="E14" s="60"/>
      <c r="F14" s="60"/>
      <c r="G14" s="60"/>
      <c r="H14" s="60"/>
      <c r="I14" s="60"/>
      <c r="J14" s="60"/>
      <c r="K14" s="60"/>
      <c r="L14" s="60"/>
      <c r="M14" s="60"/>
      <c r="N14" s="60"/>
      <c r="O14" s="28"/>
      <c r="P14" s="28"/>
      <c r="Q14" s="29"/>
      <c r="R14" s="30"/>
      <c r="S14" s="30"/>
      <c r="T14" s="23"/>
      <c r="U14" s="23"/>
    </row>
    <row r="15" spans="1:21" s="24" customFormat="1" ht="15" customHeight="1">
      <c r="A15" s="270"/>
      <c r="B15" s="270"/>
      <c r="C15" s="60"/>
      <c r="D15" s="60"/>
      <c r="E15" s="60"/>
      <c r="F15" s="60"/>
      <c r="G15" s="60"/>
      <c r="H15" s="60"/>
      <c r="I15" s="60"/>
      <c r="J15" s="60"/>
      <c r="K15" s="60"/>
      <c r="L15" s="60"/>
      <c r="M15" s="60"/>
      <c r="N15" s="60"/>
      <c r="O15" s="28"/>
      <c r="P15" s="28"/>
      <c r="Q15" s="29"/>
      <c r="R15" s="30"/>
      <c r="S15" s="30"/>
      <c r="T15" s="23"/>
      <c r="U15" s="23"/>
    </row>
    <row r="16" spans="1:21" s="24" customFormat="1" ht="18" customHeight="1">
      <c r="A16" s="268">
        <v>2</v>
      </c>
      <c r="B16" s="268" t="s">
        <v>177</v>
      </c>
      <c r="C16"/>
      <c r="D16"/>
      <c r="E16"/>
      <c r="F16"/>
      <c r="G16"/>
      <c r="H16"/>
      <c r="I16"/>
      <c r="J16"/>
      <c r="K16"/>
      <c r="L16"/>
      <c r="M16" s="60"/>
      <c r="N16" s="60"/>
      <c r="O16" s="28"/>
      <c r="P16" s="28"/>
      <c r="Q16" s="29"/>
      <c r="R16" s="30"/>
      <c r="S16" s="30"/>
      <c r="T16" s="23"/>
      <c r="U16" s="23"/>
    </row>
    <row r="17" spans="1:21" s="24" customFormat="1" ht="16.5" customHeight="1">
      <c r="A17" s="270"/>
      <c r="B17" s="270"/>
      <c r="C17" s="60"/>
      <c r="D17" s="60"/>
      <c r="E17" s="60"/>
      <c r="F17" s="60"/>
      <c r="G17" s="60"/>
      <c r="H17" s="60"/>
      <c r="I17" s="60"/>
      <c r="J17" s="60"/>
      <c r="K17" s="60"/>
      <c r="L17" s="60"/>
      <c r="M17" s="60"/>
      <c r="N17" s="60"/>
      <c r="O17" s="28"/>
      <c r="P17" s="28"/>
      <c r="Q17" s="29"/>
      <c r="R17" s="30"/>
      <c r="S17" s="30"/>
      <c r="T17" s="23"/>
      <c r="U17" s="23"/>
    </row>
    <row r="18" spans="1:21" s="24" customFormat="1" ht="18" customHeight="1">
      <c r="A18" s="271"/>
      <c r="B18" s="271"/>
      <c r="C18" s="22"/>
      <c r="D18" s="22"/>
      <c r="E18" s="22"/>
      <c r="F18" s="22"/>
      <c r="G18" s="22"/>
      <c r="H18" s="31"/>
      <c r="I18" s="31"/>
      <c r="J18" s="32"/>
      <c r="K18" s="32"/>
      <c r="L18" s="31"/>
      <c r="M18" s="31"/>
      <c r="N18" s="31"/>
      <c r="O18" s="31"/>
      <c r="P18" s="31"/>
      <c r="Q18" s="31"/>
      <c r="R18" s="31"/>
      <c r="S18" s="32"/>
      <c r="T18" s="23"/>
      <c r="U18" s="23"/>
    </row>
    <row r="19" spans="1:21" s="24" customFormat="1" ht="18" customHeight="1">
      <c r="A19" s="270"/>
      <c r="B19" s="270"/>
      <c r="C19" s="22"/>
      <c r="D19" s="22"/>
      <c r="E19" s="22"/>
      <c r="F19" s="22"/>
      <c r="G19" s="22"/>
      <c r="H19" s="31"/>
      <c r="I19" s="31"/>
      <c r="J19" s="32"/>
      <c r="K19" s="32"/>
      <c r="L19" s="31"/>
      <c r="M19" s="31"/>
      <c r="N19" s="31"/>
      <c r="O19" s="31"/>
      <c r="P19" s="31"/>
      <c r="Q19" s="31"/>
      <c r="R19" s="31"/>
      <c r="S19" s="32"/>
      <c r="T19" s="23"/>
      <c r="U19" s="23"/>
    </row>
    <row r="20" spans="1:21" s="24" customFormat="1" ht="18" customHeight="1">
      <c r="A20" s="270"/>
      <c r="B20" s="270"/>
      <c r="C20" s="22"/>
      <c r="D20" s="22"/>
      <c r="E20" s="22"/>
      <c r="F20" s="22"/>
      <c r="G20" s="22"/>
      <c r="H20" s="31"/>
      <c r="I20" s="31"/>
      <c r="J20" s="32"/>
      <c r="K20" s="32"/>
      <c r="L20" s="31"/>
      <c r="M20" s="31"/>
      <c r="N20" s="31"/>
      <c r="O20" s="31"/>
      <c r="P20" s="31"/>
      <c r="Q20" s="31"/>
      <c r="R20" s="31"/>
      <c r="S20" s="32"/>
      <c r="T20" s="23"/>
      <c r="U20" s="23"/>
    </row>
    <row r="21" spans="1:21" s="24" customFormat="1" ht="18" customHeight="1">
      <c r="A21" s="270"/>
      <c r="B21" s="270"/>
      <c r="C21" s="22"/>
      <c r="D21" s="22"/>
      <c r="E21" s="22"/>
      <c r="F21" s="22"/>
      <c r="G21" s="22"/>
      <c r="H21" s="31"/>
      <c r="I21" s="31"/>
      <c r="J21" s="32"/>
      <c r="K21" s="32"/>
      <c r="L21" s="31"/>
      <c r="M21" s="31"/>
      <c r="N21" s="31"/>
      <c r="O21" s="31"/>
      <c r="P21" s="31"/>
      <c r="Q21" s="31"/>
      <c r="R21" s="31"/>
      <c r="S21" s="32"/>
      <c r="T21" s="23"/>
      <c r="U21" s="23"/>
    </row>
    <row r="22" spans="1:21" s="24" customFormat="1" ht="18" customHeight="1">
      <c r="A22" s="270"/>
      <c r="B22" s="270"/>
      <c r="C22" s="22"/>
      <c r="D22" s="22"/>
      <c r="E22" s="22"/>
      <c r="F22" s="22"/>
      <c r="G22" s="22"/>
      <c r="H22" s="31"/>
      <c r="I22" s="31"/>
      <c r="J22" s="32"/>
      <c r="K22" s="32"/>
      <c r="L22" s="31"/>
      <c r="M22" s="31"/>
      <c r="N22" s="31"/>
      <c r="O22" s="31"/>
      <c r="P22" s="31"/>
      <c r="Q22" s="31"/>
      <c r="R22" s="31"/>
      <c r="S22" s="32"/>
      <c r="T22" s="23"/>
      <c r="U22" s="23"/>
    </row>
    <row r="23" spans="1:21" s="24" customFormat="1" ht="18" customHeight="1">
      <c r="A23" s="270"/>
      <c r="B23" s="39" t="s">
        <v>142</v>
      </c>
      <c r="C23" s="22"/>
      <c r="D23" s="22"/>
      <c r="E23" s="22"/>
      <c r="F23" s="22"/>
      <c r="G23" s="31"/>
      <c r="H23" s="31"/>
      <c r="I23" s="32"/>
      <c r="J23" s="32"/>
      <c r="K23" s="31"/>
      <c r="L23" s="31"/>
      <c r="M23" s="31"/>
      <c r="O23" s="31"/>
      <c r="P23" s="31"/>
      <c r="Q23" s="31"/>
      <c r="R23" s="31"/>
      <c r="S23" s="32"/>
      <c r="T23" s="23"/>
      <c r="U23" s="23"/>
    </row>
    <row r="24" spans="1:21" s="24" customFormat="1" ht="18" customHeight="1">
      <c r="A24" s="270"/>
      <c r="B24" s="39" t="s">
        <v>143</v>
      </c>
      <c r="C24" s="22"/>
      <c r="D24" s="22"/>
      <c r="E24" s="22"/>
      <c r="F24" s="22"/>
      <c r="G24" s="31"/>
      <c r="H24" s="31"/>
      <c r="I24" s="32"/>
      <c r="J24" s="32"/>
      <c r="K24" s="52"/>
      <c r="L24" s="31"/>
      <c r="M24" s="31"/>
      <c r="O24" s="31"/>
      <c r="P24" s="31"/>
      <c r="Q24" s="31"/>
      <c r="R24" s="31"/>
      <c r="S24" s="32"/>
      <c r="T24" s="23"/>
      <c r="U24" s="23"/>
    </row>
    <row r="25" spans="1:21" s="24" customFormat="1" ht="18" customHeight="1">
      <c r="A25" s="270"/>
      <c r="B25" s="39" t="s">
        <v>144</v>
      </c>
      <c r="C25" s="22"/>
      <c r="D25" s="22"/>
      <c r="E25" s="22"/>
      <c r="F25" s="22"/>
      <c r="G25" s="31"/>
      <c r="H25" s="31"/>
      <c r="I25" s="32"/>
      <c r="J25" s="32"/>
      <c r="K25" s="31"/>
      <c r="L25" s="31"/>
      <c r="M25" s="31"/>
      <c r="O25" s="31"/>
      <c r="P25" s="31"/>
      <c r="Q25" s="31"/>
      <c r="R25" s="31"/>
      <c r="S25" s="32"/>
      <c r="T25" s="23"/>
      <c r="U25" s="23"/>
    </row>
    <row r="26" spans="1:21" s="24" customFormat="1" ht="18" customHeight="1">
      <c r="A26" s="270"/>
      <c r="B26" s="39" t="s">
        <v>211</v>
      </c>
      <c r="C26" s="367"/>
      <c r="D26" s="367"/>
      <c r="E26" s="367"/>
      <c r="F26" s="367"/>
      <c r="G26" s="367"/>
      <c r="H26" s="367"/>
      <c r="I26" s="367"/>
      <c r="J26" s="367"/>
      <c r="K26" s="367"/>
      <c r="L26" s="367"/>
      <c r="M26" s="367"/>
      <c r="O26" s="31"/>
      <c r="P26" s="31"/>
      <c r="Q26" s="31"/>
      <c r="R26" s="31"/>
      <c r="S26" s="32"/>
      <c r="T26" s="23"/>
      <c r="U26" s="23"/>
    </row>
    <row r="27" spans="1:21" s="24" customFormat="1" ht="18" customHeight="1">
      <c r="A27" s="270"/>
      <c r="B27" s="39" t="s">
        <v>212</v>
      </c>
      <c r="C27" s="282"/>
      <c r="D27" s="282"/>
      <c r="E27" s="282"/>
      <c r="F27" s="282"/>
      <c r="G27" s="282"/>
      <c r="H27" s="282"/>
      <c r="I27" s="282"/>
      <c r="J27" s="282"/>
      <c r="K27" s="282"/>
      <c r="L27" s="282"/>
      <c r="M27" s="282"/>
      <c r="O27" s="31"/>
      <c r="P27" s="31"/>
      <c r="Q27" s="31"/>
      <c r="R27" s="31"/>
      <c r="S27" s="32"/>
      <c r="T27" s="23"/>
      <c r="U27" s="23"/>
    </row>
    <row r="28" spans="1:21" s="24" customFormat="1" ht="18" customHeight="1">
      <c r="A28" s="270"/>
      <c r="B28" s="39" t="s">
        <v>145</v>
      </c>
      <c r="C28" s="22"/>
      <c r="D28" s="22"/>
      <c r="E28" s="22"/>
      <c r="F28" s="22"/>
      <c r="G28" s="31"/>
      <c r="H28" s="31"/>
      <c r="I28" s="32"/>
      <c r="J28" s="32"/>
      <c r="K28" s="31"/>
      <c r="L28" s="31"/>
      <c r="M28" s="31"/>
      <c r="O28" s="31"/>
      <c r="P28" s="31"/>
      <c r="Q28" s="31"/>
      <c r="R28" s="31"/>
      <c r="S28" s="32"/>
      <c r="T28" s="23"/>
      <c r="U28" s="23"/>
    </row>
    <row r="29" spans="1:21" s="24" customFormat="1" ht="18" customHeight="1">
      <c r="A29" s="270"/>
      <c r="B29" s="39" t="s">
        <v>164</v>
      </c>
      <c r="C29" s="22"/>
      <c r="D29" s="22"/>
      <c r="E29" s="22"/>
      <c r="F29" s="22"/>
      <c r="G29" s="31"/>
      <c r="H29" s="31"/>
      <c r="I29" s="32"/>
      <c r="J29" s="32"/>
      <c r="K29" s="31"/>
      <c r="L29" s="31"/>
      <c r="M29" s="31"/>
      <c r="O29" s="31"/>
      <c r="P29" s="31"/>
      <c r="Q29" s="31"/>
      <c r="R29" s="31"/>
      <c r="S29" s="32"/>
      <c r="T29" s="23"/>
      <c r="U29" s="23"/>
    </row>
    <row r="30" spans="1:21" s="3" customFormat="1" ht="19.5">
      <c r="A30" s="268"/>
      <c r="B30" s="268"/>
      <c r="C30" s="50"/>
      <c r="D30" s="39"/>
      <c r="E30" s="39"/>
      <c r="F30" s="39"/>
      <c r="G30" s="39"/>
      <c r="H30" s="52"/>
      <c r="I30" s="52"/>
      <c r="J30" s="8"/>
      <c r="K30" s="8"/>
      <c r="L30" s="52"/>
      <c r="M30" s="52"/>
      <c r="N30" s="52"/>
      <c r="O30" s="52"/>
      <c r="P30" s="52"/>
      <c r="Q30" s="52"/>
      <c r="R30" s="52"/>
      <c r="S30" s="8"/>
      <c r="T30" s="4"/>
      <c r="U30" s="4"/>
    </row>
    <row r="31" spans="1:21" s="24" customFormat="1" ht="18" customHeight="1">
      <c r="A31" s="270"/>
      <c r="B31" s="270"/>
      <c r="C31" s="22"/>
      <c r="D31" s="22"/>
      <c r="E31" s="22"/>
      <c r="F31" s="22"/>
      <c r="G31" s="22"/>
      <c r="H31" s="31"/>
      <c r="I31" s="31"/>
      <c r="J31" s="32"/>
      <c r="K31" s="32"/>
      <c r="L31" s="31"/>
      <c r="M31" s="31"/>
      <c r="N31" s="31"/>
      <c r="O31" s="31"/>
      <c r="P31" s="31"/>
      <c r="Q31" s="31"/>
      <c r="R31" s="31"/>
      <c r="S31" s="32"/>
      <c r="T31" s="23"/>
      <c r="U31" s="23"/>
    </row>
    <row r="32" spans="1:21" s="24" customFormat="1" ht="18" customHeight="1">
      <c r="A32" s="270"/>
      <c r="B32" s="270"/>
      <c r="C32" s="22"/>
      <c r="D32" s="22"/>
      <c r="E32" s="22"/>
      <c r="F32" s="22"/>
      <c r="G32" s="22"/>
      <c r="H32" s="31"/>
      <c r="I32" s="31"/>
      <c r="J32" s="32"/>
      <c r="K32" s="32"/>
      <c r="L32" s="31"/>
      <c r="M32" s="31"/>
      <c r="N32" s="31"/>
      <c r="O32" s="31"/>
      <c r="P32" s="31"/>
      <c r="Q32" s="31"/>
      <c r="R32" s="31"/>
      <c r="S32" s="32"/>
      <c r="T32" s="23"/>
      <c r="U32" s="23"/>
    </row>
    <row r="33" spans="1:21" s="24" customFormat="1" ht="15.75">
      <c r="A33" s="270"/>
      <c r="B33" s="270"/>
      <c r="C33" s="22"/>
      <c r="D33" s="22"/>
      <c r="E33" s="22"/>
      <c r="F33" s="22"/>
      <c r="G33" s="22"/>
      <c r="H33" s="31"/>
      <c r="I33" s="31"/>
      <c r="J33" s="32"/>
      <c r="K33" s="32"/>
      <c r="L33" s="31"/>
      <c r="M33" s="31"/>
      <c r="N33" s="31"/>
      <c r="O33" s="31"/>
      <c r="P33" s="31"/>
      <c r="Q33" s="31"/>
      <c r="R33" s="31"/>
      <c r="S33" s="32"/>
      <c r="T33" s="23"/>
      <c r="U33" s="23"/>
    </row>
    <row r="34" spans="1:21" s="24" customFormat="1" ht="15.75">
      <c r="A34" s="270"/>
      <c r="B34" s="270"/>
      <c r="C34" s="22"/>
      <c r="D34" s="22"/>
      <c r="E34" s="22"/>
      <c r="F34" s="22"/>
      <c r="G34" s="22"/>
      <c r="H34" s="31"/>
      <c r="I34" s="31"/>
      <c r="J34" s="32"/>
      <c r="K34" s="32"/>
      <c r="L34" s="31"/>
      <c r="M34" s="31"/>
      <c r="N34" s="31"/>
      <c r="O34" s="31"/>
      <c r="P34" s="31"/>
      <c r="Q34" s="31"/>
      <c r="R34" s="31"/>
      <c r="S34" s="32"/>
      <c r="T34" s="23"/>
      <c r="U34" s="23"/>
    </row>
    <row r="35" spans="1:19" s="4" customFormat="1" ht="18" customHeight="1">
      <c r="A35" s="268">
        <v>3</v>
      </c>
      <c r="B35" s="521" t="s">
        <v>210</v>
      </c>
      <c r="C35" s="521"/>
      <c r="D35" s="521"/>
      <c r="E35" s="521"/>
      <c r="F35" s="521"/>
      <c r="G35" s="521"/>
      <c r="H35" s="521"/>
      <c r="I35" s="521"/>
      <c r="J35" s="521"/>
      <c r="K35" s="521"/>
      <c r="L35" s="521"/>
      <c r="M35" s="521"/>
      <c r="N35" s="521"/>
      <c r="O35" s="49"/>
      <c r="P35" s="49"/>
      <c r="Q35" s="52"/>
      <c r="R35" s="52"/>
      <c r="S35" s="8"/>
    </row>
    <row r="36" spans="1:19" s="4" customFormat="1" ht="18.75">
      <c r="A36" s="268"/>
      <c r="B36" s="521"/>
      <c r="C36" s="521"/>
      <c r="D36" s="521"/>
      <c r="E36" s="521"/>
      <c r="F36" s="521"/>
      <c r="G36" s="521"/>
      <c r="H36" s="521"/>
      <c r="I36" s="521"/>
      <c r="J36" s="521"/>
      <c r="K36" s="521"/>
      <c r="L36" s="521"/>
      <c r="M36" s="521"/>
      <c r="N36" s="521"/>
      <c r="O36" s="49"/>
      <c r="P36" s="49"/>
      <c r="Q36" s="52"/>
      <c r="R36" s="52"/>
      <c r="S36" s="8"/>
    </row>
    <row r="37" spans="1:19" s="4" customFormat="1" ht="15.75" customHeight="1">
      <c r="A37" s="268"/>
      <c r="B37" s="268"/>
      <c r="C37" s="50"/>
      <c r="D37" s="46"/>
      <c r="E37" s="46"/>
      <c r="F37" s="46"/>
      <c r="G37" s="46"/>
      <c r="H37" s="46"/>
      <c r="I37" s="46"/>
      <c r="J37" s="46"/>
      <c r="K37" s="46"/>
      <c r="L37" s="49"/>
      <c r="M37" s="49"/>
      <c r="N37" s="49"/>
      <c r="O37" s="49"/>
      <c r="P37" s="49"/>
      <c r="Q37" s="52"/>
      <c r="R37" s="52"/>
      <c r="S37" s="8"/>
    </row>
    <row r="38" spans="1:19" s="4" customFormat="1" ht="16.5" customHeight="1">
      <c r="A38" s="272"/>
      <c r="B38" s="272"/>
      <c r="D38" s="39"/>
      <c r="E38" s="39"/>
      <c r="F38" s="39"/>
      <c r="G38" s="39"/>
      <c r="H38" s="52"/>
      <c r="I38" s="52"/>
      <c r="J38" s="8"/>
      <c r="K38" s="8"/>
      <c r="L38" s="52"/>
      <c r="M38" s="52"/>
      <c r="N38" s="52"/>
      <c r="O38" s="52"/>
      <c r="P38" s="52"/>
      <c r="Q38" s="52"/>
      <c r="R38" s="52"/>
      <c r="S38" s="8"/>
    </row>
    <row r="39" spans="1:19" s="4" customFormat="1" ht="18" customHeight="1">
      <c r="A39" s="272"/>
      <c r="B39" s="272"/>
      <c r="C39" s="53"/>
      <c r="D39" s="39"/>
      <c r="E39" s="39"/>
      <c r="F39" s="39"/>
      <c r="G39" s="39"/>
      <c r="H39" s="52"/>
      <c r="I39" s="52"/>
      <c r="J39" s="8"/>
      <c r="K39" s="8"/>
      <c r="L39" s="52"/>
      <c r="M39" s="52"/>
      <c r="N39" s="52"/>
      <c r="O39" s="52"/>
      <c r="P39" s="52"/>
      <c r="Q39" s="52"/>
      <c r="R39" s="52"/>
      <c r="S39" s="8"/>
    </row>
    <row r="40" spans="1:19" s="4" customFormat="1" ht="15" customHeight="1">
      <c r="A40" s="272"/>
      <c r="B40" s="272"/>
      <c r="C40" s="46"/>
      <c r="D40" s="46"/>
      <c r="E40" s="46"/>
      <c r="F40" s="46"/>
      <c r="G40" s="46"/>
      <c r="H40" s="46"/>
      <c r="I40" s="46"/>
      <c r="J40" s="46"/>
      <c r="K40" s="46"/>
      <c r="L40" s="49"/>
      <c r="M40" s="49"/>
      <c r="N40" s="49"/>
      <c r="O40" s="49"/>
      <c r="P40" s="49"/>
      <c r="Q40" s="52"/>
      <c r="R40" s="52"/>
      <c r="S40" s="8"/>
    </row>
    <row r="41" spans="1:19" s="4" customFormat="1" ht="15.75" customHeight="1">
      <c r="A41" s="272"/>
      <c r="B41" s="272"/>
      <c r="C41" s="46"/>
      <c r="D41" s="46"/>
      <c r="E41" s="46"/>
      <c r="F41" s="46"/>
      <c r="G41" s="46"/>
      <c r="H41" s="46"/>
      <c r="I41" s="46"/>
      <c r="J41" s="46"/>
      <c r="K41" s="46"/>
      <c r="L41" s="49"/>
      <c r="M41" s="49"/>
      <c r="N41" s="49"/>
      <c r="O41" s="49"/>
      <c r="P41" s="49"/>
      <c r="Q41" s="52"/>
      <c r="R41" s="52"/>
      <c r="S41" s="8"/>
    </row>
    <row r="42" spans="1:19" s="4" customFormat="1" ht="18" customHeight="1">
      <c r="A42" s="268">
        <v>4</v>
      </c>
      <c r="B42" s="268" t="s">
        <v>132</v>
      </c>
      <c r="D42" s="46"/>
      <c r="E42" s="46"/>
      <c r="F42" s="46"/>
      <c r="G42" s="46"/>
      <c r="H42" s="46"/>
      <c r="I42" s="46"/>
      <c r="J42" s="46"/>
      <c r="K42" s="46"/>
      <c r="L42" s="49"/>
      <c r="M42" s="49"/>
      <c r="N42" s="49"/>
      <c r="O42" s="49"/>
      <c r="P42" s="49"/>
      <c r="Q42" s="52"/>
      <c r="R42" s="52"/>
      <c r="S42" s="8"/>
    </row>
    <row r="43" spans="1:19" s="4" customFormat="1" ht="18.75">
      <c r="A43" s="268"/>
      <c r="B43" s="268"/>
      <c r="C43" s="50"/>
      <c r="D43" s="46"/>
      <c r="E43" s="46"/>
      <c r="F43" s="46"/>
      <c r="G43" s="46"/>
      <c r="H43" s="46"/>
      <c r="I43" s="46"/>
      <c r="J43" s="46"/>
      <c r="K43" s="46"/>
      <c r="L43" s="49"/>
      <c r="M43" s="49"/>
      <c r="N43" s="49"/>
      <c r="O43" s="49"/>
      <c r="P43" s="49"/>
      <c r="Q43" s="52"/>
      <c r="R43" s="52"/>
      <c r="S43" s="8"/>
    </row>
    <row r="44" spans="1:19" s="4" customFormat="1" ht="18.75" customHeight="1">
      <c r="A44" s="272"/>
      <c r="B44" s="272"/>
      <c r="C44" s="39"/>
      <c r="D44" s="46"/>
      <c r="E44" s="46"/>
      <c r="F44" s="46"/>
      <c r="G44" s="46"/>
      <c r="H44" s="46"/>
      <c r="I44" s="46"/>
      <c r="J44" s="46"/>
      <c r="K44" s="46"/>
      <c r="L44" s="49"/>
      <c r="M44" s="49"/>
      <c r="N44" s="49"/>
      <c r="O44" s="49"/>
      <c r="P44" s="49"/>
      <c r="Q44" s="52"/>
      <c r="R44" s="52"/>
      <c r="S44" s="8"/>
    </row>
    <row r="45" spans="1:19" s="4" customFormat="1" ht="17.25" customHeight="1">
      <c r="A45" s="272"/>
      <c r="B45" s="272"/>
      <c r="C45" s="39"/>
      <c r="D45" s="46"/>
      <c r="E45" s="46"/>
      <c r="F45" s="46"/>
      <c r="G45" s="46"/>
      <c r="H45" s="46"/>
      <c r="I45" s="46"/>
      <c r="J45" s="46"/>
      <c r="K45" s="46"/>
      <c r="L45" s="49"/>
      <c r="M45" s="49"/>
      <c r="N45" s="49"/>
      <c r="O45" s="49"/>
      <c r="P45" s="49"/>
      <c r="Q45" s="52"/>
      <c r="R45" s="52"/>
      <c r="S45" s="8"/>
    </row>
    <row r="46" spans="1:19" s="4" customFormat="1" ht="18" customHeight="1">
      <c r="A46" s="268">
        <v>5</v>
      </c>
      <c r="B46" s="268" t="s">
        <v>65</v>
      </c>
      <c r="D46" s="46"/>
      <c r="E46" s="46"/>
      <c r="F46" s="46"/>
      <c r="G46" s="46"/>
      <c r="H46" s="46"/>
      <c r="I46" s="46"/>
      <c r="J46" s="46"/>
      <c r="K46" s="46"/>
      <c r="L46" s="49"/>
      <c r="M46" s="49"/>
      <c r="N46" s="49"/>
      <c r="O46" s="49"/>
      <c r="P46" s="49"/>
      <c r="Q46" s="49"/>
      <c r="R46" s="49"/>
      <c r="S46" s="46"/>
    </row>
    <row r="47" spans="1:19" s="4" customFormat="1" ht="14.25" customHeight="1">
      <c r="A47" s="268"/>
      <c r="B47" s="268"/>
      <c r="C47" s="39"/>
      <c r="G47" s="46"/>
      <c r="H47" s="46"/>
      <c r="I47" s="46"/>
      <c r="J47" s="46"/>
      <c r="K47" s="46"/>
      <c r="L47" s="49"/>
      <c r="M47" s="49"/>
      <c r="N47" s="49"/>
      <c r="O47" s="49"/>
      <c r="P47" s="49"/>
      <c r="Q47" s="52"/>
      <c r="R47" s="52"/>
      <c r="S47" s="8"/>
    </row>
    <row r="48" spans="1:19" s="4" customFormat="1" ht="16.5" customHeight="1">
      <c r="A48" s="272"/>
      <c r="B48" s="272"/>
      <c r="D48" s="46"/>
      <c r="E48" s="46"/>
      <c r="F48" s="46"/>
      <c r="Q48" s="49"/>
      <c r="R48" s="49"/>
      <c r="S48" s="46"/>
    </row>
    <row r="49" spans="1:19" s="4" customFormat="1" ht="16.5" customHeight="1">
      <c r="A49" s="272"/>
      <c r="B49" s="272"/>
      <c r="D49" s="46"/>
      <c r="E49" s="46"/>
      <c r="F49" s="46"/>
      <c r="Q49" s="49"/>
      <c r="R49" s="49"/>
      <c r="S49" s="46"/>
    </row>
    <row r="50" spans="1:19" s="4" customFormat="1" ht="16.5" customHeight="1">
      <c r="A50" s="272"/>
      <c r="B50" s="272"/>
      <c r="C50" s="39"/>
      <c r="D50" s="46"/>
      <c r="E50" s="46"/>
      <c r="F50" s="46"/>
      <c r="Q50" s="49"/>
      <c r="R50" s="49"/>
      <c r="S50" s="46"/>
    </row>
    <row r="51" spans="1:19" s="4" customFormat="1" ht="18" customHeight="1">
      <c r="A51" s="268">
        <v>6</v>
      </c>
      <c r="B51" s="268" t="s">
        <v>66</v>
      </c>
      <c r="D51" s="46"/>
      <c r="E51" s="46"/>
      <c r="F51" s="46"/>
      <c r="G51" s="46"/>
      <c r="H51" s="46"/>
      <c r="I51" s="46"/>
      <c r="J51" s="46"/>
      <c r="K51" s="46"/>
      <c r="L51" s="49"/>
      <c r="M51" s="49"/>
      <c r="N51" s="49"/>
      <c r="O51" s="49"/>
      <c r="P51" s="49"/>
      <c r="Q51" s="49"/>
      <c r="R51" s="49"/>
      <c r="S51" s="46"/>
    </row>
    <row r="52" spans="1:19" s="4" customFormat="1" ht="14.25" customHeight="1">
      <c r="A52" s="268" t="s">
        <v>9</v>
      </c>
      <c r="B52" s="268"/>
      <c r="C52" s="50"/>
      <c r="D52" s="46"/>
      <c r="E52" s="46"/>
      <c r="F52" s="46"/>
      <c r="G52" s="46"/>
      <c r="H52" s="46"/>
      <c r="I52" s="46"/>
      <c r="J52" s="46"/>
      <c r="K52" s="46"/>
      <c r="L52" s="49"/>
      <c r="M52" s="49"/>
      <c r="N52" s="49"/>
      <c r="O52" s="49"/>
      <c r="P52" s="49"/>
      <c r="Q52" s="49"/>
      <c r="R52" s="49"/>
      <c r="S52" s="46"/>
    </row>
    <row r="53" spans="1:19" s="4" customFormat="1" ht="18" customHeight="1">
      <c r="A53" s="268"/>
      <c r="B53" s="268"/>
      <c r="C53" s="50"/>
      <c r="D53" s="46"/>
      <c r="E53" s="46"/>
      <c r="F53" s="46"/>
      <c r="G53" s="46"/>
      <c r="H53" s="46"/>
      <c r="I53" s="46"/>
      <c r="J53" s="46"/>
      <c r="K53" s="46"/>
      <c r="L53" s="49"/>
      <c r="M53" s="49"/>
      <c r="N53" s="49"/>
      <c r="O53" s="49"/>
      <c r="P53" s="49"/>
      <c r="Q53" s="49"/>
      <c r="R53" s="49"/>
      <c r="S53" s="46"/>
    </row>
    <row r="54" spans="1:19" s="4" customFormat="1" ht="18" customHeight="1">
      <c r="A54" s="272"/>
      <c r="B54" s="272"/>
      <c r="Q54" s="49"/>
      <c r="R54" s="49"/>
      <c r="S54" s="46"/>
    </row>
    <row r="55" spans="1:2" s="4" customFormat="1" ht="18.75">
      <c r="A55" s="272"/>
      <c r="B55" s="272"/>
    </row>
    <row r="56" spans="1:16" s="4" customFormat="1" ht="18.75">
      <c r="A56" s="268"/>
      <c r="B56" s="268"/>
      <c r="C56" s="46"/>
      <c r="D56" s="46"/>
      <c r="E56" s="46"/>
      <c r="F56" s="46"/>
      <c r="G56" s="46"/>
      <c r="H56" s="46"/>
      <c r="I56" s="46"/>
      <c r="J56" s="46"/>
      <c r="K56" s="46"/>
      <c r="L56" s="49"/>
      <c r="M56" s="49"/>
      <c r="N56" s="49"/>
      <c r="O56" s="49"/>
      <c r="P56" s="49"/>
    </row>
    <row r="57" spans="1:19" s="4" customFormat="1" ht="18" customHeight="1">
      <c r="A57" s="268">
        <v>7</v>
      </c>
      <c r="B57" s="268" t="s">
        <v>175</v>
      </c>
      <c r="D57" s="55"/>
      <c r="E57" s="39"/>
      <c r="F57" s="39"/>
      <c r="G57" s="39"/>
      <c r="H57" s="52"/>
      <c r="I57" s="52"/>
      <c r="J57" s="8"/>
      <c r="Q57" s="49"/>
      <c r="R57" s="49"/>
      <c r="S57" s="46"/>
    </row>
    <row r="58" spans="1:19" s="4" customFormat="1" ht="15.75" customHeight="1">
      <c r="A58" s="268"/>
      <c r="B58" s="268"/>
      <c r="C58" s="54" t="s">
        <v>18</v>
      </c>
      <c r="D58" s="55"/>
      <c r="E58" s="39"/>
      <c r="F58" s="39"/>
      <c r="G58" s="39"/>
      <c r="H58" s="52"/>
      <c r="I58" s="52"/>
      <c r="J58" s="8"/>
      <c r="Q58" s="49"/>
      <c r="R58" s="49"/>
      <c r="S58" s="46"/>
    </row>
    <row r="59" spans="1:19" s="4" customFormat="1" ht="15.75" customHeight="1">
      <c r="A59" s="273"/>
      <c r="B59" s="273"/>
      <c r="C59" s="38"/>
      <c r="Q59" s="49"/>
      <c r="R59" s="49"/>
      <c r="S59" s="46"/>
    </row>
    <row r="60" spans="1:19" s="4" customFormat="1" ht="18" customHeight="1">
      <c r="A60" s="273"/>
      <c r="B60" s="273"/>
      <c r="C60" s="38"/>
      <c r="Q60" s="49"/>
      <c r="R60" s="49"/>
      <c r="S60" s="46"/>
    </row>
    <row r="61" spans="1:19" s="4" customFormat="1" ht="16.5" customHeight="1">
      <c r="A61" s="273"/>
      <c r="B61" s="273"/>
      <c r="Q61" s="49"/>
      <c r="R61" s="49"/>
      <c r="S61" s="46"/>
    </row>
    <row r="62" spans="1:19" s="4" customFormat="1" ht="18" customHeight="1">
      <c r="A62" s="273"/>
      <c r="B62" s="38" t="s">
        <v>92</v>
      </c>
      <c r="J62" s="92"/>
      <c r="N62" s="92"/>
      <c r="P62" s="94"/>
      <c r="Q62" s="49"/>
      <c r="R62" s="49"/>
      <c r="S62" s="46"/>
    </row>
    <row r="63" spans="1:19" s="4" customFormat="1" ht="18" customHeight="1">
      <c r="A63" s="273"/>
      <c r="B63" s="273"/>
      <c r="C63" s="38"/>
      <c r="J63" s="92"/>
      <c r="N63" s="92"/>
      <c r="P63" s="94"/>
      <c r="Q63" s="49"/>
      <c r="R63" s="49"/>
      <c r="S63" s="46"/>
    </row>
    <row r="64" spans="1:19" s="4" customFormat="1" ht="18" customHeight="1">
      <c r="A64" s="273"/>
      <c r="B64" s="273"/>
      <c r="C64" s="38"/>
      <c r="J64" s="92"/>
      <c r="N64" s="92"/>
      <c r="P64" s="94"/>
      <c r="Q64" s="49"/>
      <c r="R64" s="49"/>
      <c r="S64" s="46"/>
    </row>
    <row r="65" spans="1:19" s="4" customFormat="1" ht="18" customHeight="1">
      <c r="A65" s="273"/>
      <c r="B65" s="273"/>
      <c r="C65" s="38"/>
      <c r="J65" s="123" t="s">
        <v>77</v>
      </c>
      <c r="K65" s="45"/>
      <c r="L65" s="45"/>
      <c r="M65" s="45"/>
      <c r="N65" s="123" t="s">
        <v>78</v>
      </c>
      <c r="P65" s="94"/>
      <c r="Q65" s="49"/>
      <c r="R65" s="49"/>
      <c r="S65" s="46"/>
    </row>
    <row r="66" spans="1:19" s="4" customFormat="1" ht="18" customHeight="1">
      <c r="A66" s="273"/>
      <c r="B66" s="273"/>
      <c r="C66" s="38"/>
      <c r="J66" s="123" t="s">
        <v>22</v>
      </c>
      <c r="K66" s="194"/>
      <c r="L66" s="523" t="s">
        <v>22</v>
      </c>
      <c r="M66" s="523"/>
      <c r="N66" s="523"/>
      <c r="P66" s="94"/>
      <c r="Q66" s="49"/>
      <c r="R66" s="49"/>
      <c r="S66" s="46"/>
    </row>
    <row r="67" spans="1:19" s="4" customFormat="1" ht="18" customHeight="1">
      <c r="A67" s="273"/>
      <c r="B67" s="273"/>
      <c r="C67" s="38"/>
      <c r="J67" s="123" t="s">
        <v>4</v>
      </c>
      <c r="K67" s="45"/>
      <c r="L67" s="45"/>
      <c r="M67" s="45"/>
      <c r="N67" s="123" t="s">
        <v>4</v>
      </c>
      <c r="P67" s="94"/>
      <c r="Q67" s="49"/>
      <c r="R67" s="49"/>
      <c r="S67" s="46"/>
    </row>
    <row r="68" spans="1:19" s="4" customFormat="1" ht="15.75" customHeight="1">
      <c r="A68" s="273"/>
      <c r="B68" s="273"/>
      <c r="C68" s="38"/>
      <c r="J68" s="123"/>
      <c r="K68" s="45"/>
      <c r="L68" s="45"/>
      <c r="M68" s="45"/>
      <c r="N68" s="123"/>
      <c r="P68" s="94"/>
      <c r="Q68" s="49"/>
      <c r="R68" s="49"/>
      <c r="S68" s="46"/>
    </row>
    <row r="69" spans="1:19" s="4" customFormat="1" ht="16.5" customHeight="1">
      <c r="A69" s="273"/>
      <c r="B69" s="273"/>
      <c r="C69" s="38" t="s">
        <v>286</v>
      </c>
      <c r="J69" s="296">
        <v>0</v>
      </c>
      <c r="K69" s="297"/>
      <c r="L69" s="297"/>
      <c r="M69" s="297"/>
      <c r="N69" s="296">
        <v>181000</v>
      </c>
      <c r="P69" s="94"/>
      <c r="Q69" s="49"/>
      <c r="R69" s="49"/>
      <c r="S69" s="46"/>
    </row>
    <row r="70" spans="1:19" s="4" customFormat="1" ht="16.5" customHeight="1" thickBot="1">
      <c r="A70" s="273"/>
      <c r="B70" s="273"/>
      <c r="C70" s="38" t="s">
        <v>285</v>
      </c>
      <c r="J70" s="304">
        <v>-10000</v>
      </c>
      <c r="K70" s="305"/>
      <c r="L70" s="305"/>
      <c r="M70" s="305"/>
      <c r="N70" s="304">
        <v>-20000</v>
      </c>
      <c r="P70" s="94"/>
      <c r="Q70" s="49"/>
      <c r="R70" s="49"/>
      <c r="S70" s="46"/>
    </row>
    <row r="71" spans="1:19" s="4" customFormat="1" ht="16.5" customHeight="1" thickTop="1">
      <c r="A71" s="273"/>
      <c r="B71" s="273"/>
      <c r="C71" s="38"/>
      <c r="J71" s="425"/>
      <c r="K71" s="426"/>
      <c r="L71" s="426"/>
      <c r="M71" s="426"/>
      <c r="N71" s="425"/>
      <c r="P71" s="94"/>
      <c r="Q71" s="49"/>
      <c r="R71" s="49"/>
      <c r="S71" s="46"/>
    </row>
    <row r="72" spans="1:19" s="4" customFormat="1" ht="15" customHeight="1">
      <c r="A72" s="273"/>
      <c r="B72" s="273"/>
      <c r="C72" s="38"/>
      <c r="J72" s="425"/>
      <c r="K72" s="426"/>
      <c r="L72" s="426"/>
      <c r="M72" s="426"/>
      <c r="N72" s="425"/>
      <c r="P72" s="94"/>
      <c r="Q72" s="49"/>
      <c r="R72" s="49"/>
      <c r="S72" s="46"/>
    </row>
    <row r="73" spans="1:19" s="4" customFormat="1" ht="15.75" customHeight="1">
      <c r="A73" s="273"/>
      <c r="B73" s="273"/>
      <c r="C73" s="38"/>
      <c r="J73" s="123"/>
      <c r="K73" s="45"/>
      <c r="L73" s="45"/>
      <c r="M73" s="45"/>
      <c r="N73" s="123"/>
      <c r="P73" s="94"/>
      <c r="Q73" s="49"/>
      <c r="R73" s="49"/>
      <c r="S73" s="46"/>
    </row>
    <row r="74" spans="1:19" s="4" customFormat="1" ht="15" customHeight="1">
      <c r="A74" s="273"/>
      <c r="B74" s="273"/>
      <c r="C74" s="38"/>
      <c r="J74" s="123"/>
      <c r="K74" s="45"/>
      <c r="L74" s="45"/>
      <c r="M74" s="45"/>
      <c r="N74" s="123"/>
      <c r="P74" s="94"/>
      <c r="Q74" s="49"/>
      <c r="R74" s="49"/>
      <c r="S74" s="46"/>
    </row>
    <row r="75" spans="1:19" s="4" customFormat="1" ht="18" customHeight="1">
      <c r="A75" s="273"/>
      <c r="B75" s="4" t="s">
        <v>94</v>
      </c>
      <c r="Q75" s="49"/>
      <c r="R75" s="49"/>
      <c r="S75" s="46"/>
    </row>
    <row r="76" spans="1:19" s="4" customFormat="1" ht="18" customHeight="1">
      <c r="A76" s="273"/>
      <c r="B76" s="273"/>
      <c r="Q76" s="49"/>
      <c r="R76" s="49"/>
      <c r="S76" s="46"/>
    </row>
    <row r="77" spans="1:19" s="4" customFormat="1" ht="18.75">
      <c r="A77" s="273"/>
      <c r="B77" s="273"/>
      <c r="Q77" s="49"/>
      <c r="R77" s="49"/>
      <c r="S77" s="46"/>
    </row>
    <row r="78" spans="1:19" s="4" customFormat="1" ht="18" customHeight="1">
      <c r="A78" s="273"/>
      <c r="B78" s="273"/>
      <c r="H78" s="92"/>
      <c r="I78" s="92"/>
      <c r="J78" s="123" t="s">
        <v>77</v>
      </c>
      <c r="K78" s="45"/>
      <c r="L78" s="45"/>
      <c r="M78" s="45"/>
      <c r="N78" s="123" t="s">
        <v>78</v>
      </c>
      <c r="P78" s="94"/>
      <c r="Q78" s="208"/>
      <c r="R78" s="49"/>
      <c r="S78" s="46"/>
    </row>
    <row r="79" spans="1:19" s="4" customFormat="1" ht="18" customHeight="1">
      <c r="A79" s="273"/>
      <c r="B79" s="273"/>
      <c r="C79" s="51"/>
      <c r="D79" s="51"/>
      <c r="E79" s="51"/>
      <c r="F79" s="51"/>
      <c r="G79" s="51"/>
      <c r="I79" s="60"/>
      <c r="J79" s="123" t="s">
        <v>22</v>
      </c>
      <c r="K79" s="194"/>
      <c r="L79" s="523" t="s">
        <v>22</v>
      </c>
      <c r="M79" s="523"/>
      <c r="N79" s="523"/>
      <c r="O79" s="51"/>
      <c r="P79" s="56"/>
      <c r="Q79" s="208"/>
      <c r="R79" s="49"/>
      <c r="S79" s="46"/>
    </row>
    <row r="80" spans="1:17" s="4" customFormat="1" ht="18" customHeight="1">
      <c r="A80" s="273"/>
      <c r="B80" s="273"/>
      <c r="C80" s="38"/>
      <c r="H80" s="92"/>
      <c r="I80" s="92"/>
      <c r="J80" s="123" t="s">
        <v>4</v>
      </c>
      <c r="K80" s="45"/>
      <c r="L80" s="45"/>
      <c r="M80" s="45"/>
      <c r="N80" s="123" t="s">
        <v>4</v>
      </c>
      <c r="P80" s="94"/>
      <c r="Q80" s="94"/>
    </row>
    <row r="81" spans="1:17" s="4" customFormat="1" ht="12.75" customHeight="1">
      <c r="A81" s="273"/>
      <c r="B81" s="273"/>
      <c r="C81" s="38"/>
      <c r="J81" s="92"/>
      <c r="N81" s="92"/>
      <c r="P81" s="94"/>
      <c r="Q81" s="94"/>
    </row>
    <row r="82" spans="1:17" s="4" customFormat="1" ht="17.25" customHeight="1">
      <c r="A82" s="273"/>
      <c r="B82" s="273"/>
      <c r="C82" s="38" t="s">
        <v>287</v>
      </c>
      <c r="J82" s="375">
        <v>0</v>
      </c>
      <c r="K82" s="313"/>
      <c r="L82" s="313"/>
      <c r="M82" s="313"/>
      <c r="N82" s="312">
        <v>3000</v>
      </c>
      <c r="P82" s="94"/>
      <c r="Q82" s="94"/>
    </row>
    <row r="83" spans="1:17" s="4" customFormat="1" ht="17.25" customHeight="1">
      <c r="A83" s="273"/>
      <c r="B83" s="273"/>
      <c r="C83" s="38" t="s">
        <v>288</v>
      </c>
      <c r="J83" s="375">
        <v>0</v>
      </c>
      <c r="K83" s="313"/>
      <c r="L83" s="313"/>
      <c r="M83" s="313"/>
      <c r="N83" s="312">
        <v>-4000</v>
      </c>
      <c r="P83" s="94"/>
      <c r="Q83" s="94"/>
    </row>
    <row r="84" spans="1:17" s="4" customFormat="1" ht="18" customHeight="1" thickBot="1">
      <c r="A84" s="273"/>
      <c r="B84" s="273"/>
      <c r="C84" s="38" t="s">
        <v>289</v>
      </c>
      <c r="J84" s="386">
        <v>0</v>
      </c>
      <c r="K84" s="309"/>
      <c r="L84" s="309"/>
      <c r="M84" s="309"/>
      <c r="N84" s="310">
        <v>-10000</v>
      </c>
      <c r="P84" s="94"/>
      <c r="Q84" s="94"/>
    </row>
    <row r="85" spans="10:17" s="4" customFormat="1" ht="15.75" customHeight="1" thickTop="1">
      <c r="J85" s="306"/>
      <c r="K85" s="307"/>
      <c r="L85" s="307"/>
      <c r="M85" s="307"/>
      <c r="N85" s="308"/>
      <c r="P85" s="94"/>
      <c r="Q85" s="94"/>
    </row>
    <row r="86" spans="1:17" s="4" customFormat="1" ht="16.5" customHeight="1">
      <c r="A86" s="268">
        <v>7</v>
      </c>
      <c r="B86" s="268" t="s">
        <v>178</v>
      </c>
      <c r="C86" s="38"/>
      <c r="J86" s="306"/>
      <c r="K86" s="307"/>
      <c r="L86" s="307"/>
      <c r="M86" s="307"/>
      <c r="N86" s="308"/>
      <c r="P86" s="94"/>
      <c r="Q86" s="94"/>
    </row>
    <row r="87" spans="1:17" s="4" customFormat="1" ht="14.25" customHeight="1">
      <c r="A87" s="273"/>
      <c r="B87" s="273"/>
      <c r="J87" s="306"/>
      <c r="K87" s="307"/>
      <c r="L87" s="307"/>
      <c r="M87" s="307"/>
      <c r="N87" s="308"/>
      <c r="P87" s="94"/>
      <c r="Q87" s="94"/>
    </row>
    <row r="88" spans="1:17" s="4" customFormat="1" ht="16.5" customHeight="1">
      <c r="A88" s="273"/>
      <c r="B88" s="4" t="s">
        <v>95</v>
      </c>
      <c r="J88" s="306"/>
      <c r="K88" s="307"/>
      <c r="L88" s="307"/>
      <c r="M88" s="307"/>
      <c r="N88" s="308"/>
      <c r="P88" s="94"/>
      <c r="Q88" s="94"/>
    </row>
    <row r="89" spans="1:17" s="4" customFormat="1" ht="18" customHeight="1">
      <c r="A89" s="273"/>
      <c r="B89" s="273"/>
      <c r="C89" s="38"/>
      <c r="J89" s="306"/>
      <c r="K89" s="307"/>
      <c r="L89" s="307"/>
      <c r="M89" s="307"/>
      <c r="N89" s="308"/>
      <c r="P89" s="94"/>
      <c r="Q89" s="94"/>
    </row>
    <row r="90" spans="1:17" s="4" customFormat="1" ht="13.5" customHeight="1">
      <c r="A90" s="273"/>
      <c r="B90" s="273"/>
      <c r="C90" s="38"/>
      <c r="J90" s="306"/>
      <c r="K90" s="307"/>
      <c r="L90" s="307"/>
      <c r="M90" s="307"/>
      <c r="N90" s="308"/>
      <c r="P90" s="94"/>
      <c r="Q90" s="94"/>
    </row>
    <row r="91" spans="1:17" s="4" customFormat="1" ht="18" customHeight="1">
      <c r="A91" s="273"/>
      <c r="B91" s="273"/>
      <c r="C91" s="38"/>
      <c r="J91" s="123" t="s">
        <v>77</v>
      </c>
      <c r="K91" s="307"/>
      <c r="L91" s="45"/>
      <c r="M91" s="45"/>
      <c r="N91" s="123" t="s">
        <v>78</v>
      </c>
      <c r="P91" s="94"/>
      <c r="Q91" s="94"/>
    </row>
    <row r="92" spans="1:17" s="4" customFormat="1" ht="18" customHeight="1">
      <c r="A92" s="273"/>
      <c r="B92" s="273"/>
      <c r="C92" s="38"/>
      <c r="J92" s="123" t="s">
        <v>22</v>
      </c>
      <c r="K92" s="307"/>
      <c r="L92" s="523" t="s">
        <v>22</v>
      </c>
      <c r="M92" s="523"/>
      <c r="N92" s="523"/>
      <c r="P92" s="94"/>
      <c r="Q92" s="94"/>
    </row>
    <row r="93" spans="1:17" s="4" customFormat="1" ht="18" customHeight="1">
      <c r="A93" s="273"/>
      <c r="B93" s="273"/>
      <c r="C93" s="38"/>
      <c r="J93" s="123" t="s">
        <v>4</v>
      </c>
      <c r="K93" s="307"/>
      <c r="L93" s="45"/>
      <c r="M93" s="45"/>
      <c r="N93" s="123" t="s">
        <v>4</v>
      </c>
      <c r="P93" s="94"/>
      <c r="Q93" s="94"/>
    </row>
    <row r="94" spans="1:17" s="4" customFormat="1" ht="16.5" customHeight="1">
      <c r="A94" s="272"/>
      <c r="B94" s="272"/>
      <c r="Q94" s="94"/>
    </row>
    <row r="95" spans="1:17" s="4" customFormat="1" ht="18" customHeight="1">
      <c r="A95" s="272"/>
      <c r="B95" s="272"/>
      <c r="C95" s="38" t="s">
        <v>290</v>
      </c>
      <c r="J95" s="387">
        <v>-10000</v>
      </c>
      <c r="K95" s="313"/>
      <c r="L95" s="313"/>
      <c r="M95" s="313"/>
      <c r="N95" s="313">
        <f>-20000</f>
        <v>-20000</v>
      </c>
      <c r="Q95" s="94"/>
    </row>
    <row r="96" spans="1:17" s="4" customFormat="1" ht="18" customHeight="1" thickBot="1">
      <c r="A96" s="272"/>
      <c r="B96" s="272"/>
      <c r="C96" s="38" t="s">
        <v>291</v>
      </c>
      <c r="J96" s="374">
        <v>-10000</v>
      </c>
      <c r="K96" s="309"/>
      <c r="L96" s="309"/>
      <c r="M96" s="309"/>
      <c r="N96" s="310">
        <f>-55000</f>
        <v>-55000</v>
      </c>
      <c r="Q96" s="94"/>
    </row>
    <row r="97" spans="1:17" s="4" customFormat="1" ht="19.5" thickTop="1">
      <c r="A97" s="272"/>
      <c r="B97" s="272"/>
      <c r="Q97" s="94"/>
    </row>
    <row r="98" spans="1:17" s="4" customFormat="1" ht="18.75">
      <c r="A98" s="272"/>
      <c r="B98" s="272"/>
      <c r="Q98" s="94"/>
    </row>
    <row r="99" spans="1:17" s="4" customFormat="1" ht="18" customHeight="1">
      <c r="A99" s="274">
        <v>8</v>
      </c>
      <c r="B99" s="268" t="s">
        <v>165</v>
      </c>
      <c r="D99" s="46"/>
      <c r="E99" s="46"/>
      <c r="F99" s="46"/>
      <c r="G99" s="46"/>
      <c r="H99" s="46"/>
      <c r="I99" s="46"/>
      <c r="J99" s="46"/>
      <c r="K99" s="46"/>
      <c r="L99" s="49"/>
      <c r="M99" s="49"/>
      <c r="N99" s="49"/>
      <c r="O99" s="49"/>
      <c r="P99" s="208"/>
      <c r="Q99" s="94"/>
    </row>
    <row r="100" spans="1:17" s="4" customFormat="1" ht="15.75" customHeight="1">
      <c r="A100" s="268"/>
      <c r="B100" s="268"/>
      <c r="C100" s="50"/>
      <c r="D100" s="46"/>
      <c r="E100" s="46"/>
      <c r="F100" s="46"/>
      <c r="G100" s="46"/>
      <c r="H100" s="46"/>
      <c r="I100" s="46"/>
      <c r="J100" s="46"/>
      <c r="K100" s="46"/>
      <c r="L100" s="49"/>
      <c r="M100" s="49"/>
      <c r="N100" s="49"/>
      <c r="O100" s="49"/>
      <c r="P100" s="49"/>
      <c r="Q100" s="94"/>
    </row>
    <row r="101" spans="1:17" s="4" customFormat="1" ht="18" customHeight="1">
      <c r="A101" s="272"/>
      <c r="B101" s="272"/>
      <c r="C101" s="39"/>
      <c r="D101" s="39"/>
      <c r="E101" s="46"/>
      <c r="F101" s="46"/>
      <c r="G101" s="46"/>
      <c r="H101" s="46"/>
      <c r="I101" s="46"/>
      <c r="J101" s="46"/>
      <c r="K101" s="46"/>
      <c r="L101" s="49"/>
      <c r="M101" s="49"/>
      <c r="N101" s="49"/>
      <c r="O101" s="49"/>
      <c r="P101" s="49"/>
      <c r="Q101" s="94"/>
    </row>
    <row r="102" spans="1:17" s="4" customFormat="1" ht="18" customHeight="1">
      <c r="A102" s="272"/>
      <c r="B102" s="272"/>
      <c r="Q102" s="94"/>
    </row>
    <row r="103" spans="1:17" s="4" customFormat="1" ht="18" customHeight="1">
      <c r="A103" s="272"/>
      <c r="B103" s="272"/>
      <c r="Q103" s="94"/>
    </row>
    <row r="104" spans="1:17" s="4" customFormat="1" ht="18.75">
      <c r="A104" s="272"/>
      <c r="B104" s="272"/>
      <c r="Q104" s="94"/>
    </row>
    <row r="105" spans="1:17" s="4" customFormat="1" ht="15.75" customHeight="1">
      <c r="A105" s="272"/>
      <c r="B105" s="272"/>
      <c r="Q105" s="94"/>
    </row>
    <row r="106" spans="1:17" s="4" customFormat="1" ht="15" customHeight="1">
      <c r="A106" s="272"/>
      <c r="B106" s="272"/>
      <c r="Q106" s="94"/>
    </row>
    <row r="107" spans="1:17" s="4" customFormat="1" ht="18" customHeight="1">
      <c r="A107" s="272"/>
      <c r="B107" s="272"/>
      <c r="Q107" s="94"/>
    </row>
    <row r="108" spans="1:17" s="4" customFormat="1" ht="18" customHeight="1">
      <c r="A108" s="272"/>
      <c r="B108" s="272"/>
      <c r="Q108" s="94"/>
    </row>
    <row r="109" spans="1:17" s="4" customFormat="1" ht="18" customHeight="1">
      <c r="A109" s="272"/>
      <c r="B109" s="272"/>
      <c r="Q109" s="94"/>
    </row>
    <row r="110" spans="1:17" s="4" customFormat="1" ht="18" customHeight="1">
      <c r="A110" s="272"/>
      <c r="B110" s="272"/>
      <c r="Q110" s="94"/>
    </row>
    <row r="111" spans="1:17" s="4" customFormat="1" ht="18.75">
      <c r="A111" s="272"/>
      <c r="B111" s="272"/>
      <c r="Q111" s="94"/>
    </row>
    <row r="112" spans="1:17" s="4" customFormat="1" ht="18.75">
      <c r="A112" s="272"/>
      <c r="B112" s="272"/>
      <c r="Q112" s="94"/>
    </row>
    <row r="113" spans="1:17" s="4" customFormat="1" ht="18" customHeight="1">
      <c r="A113" s="268">
        <v>9</v>
      </c>
      <c r="B113" s="268" t="s">
        <v>166</v>
      </c>
      <c r="D113" s="45"/>
      <c r="E113" s="45"/>
      <c r="F113" s="45"/>
      <c r="G113" s="45"/>
      <c r="H113" s="45"/>
      <c r="I113" s="45"/>
      <c r="J113" s="45"/>
      <c r="K113" s="45"/>
      <c r="L113" s="45"/>
      <c r="M113" s="45"/>
      <c r="N113" s="45"/>
      <c r="O113" s="45"/>
      <c r="P113" s="45"/>
      <c r="Q113" s="94"/>
    </row>
    <row r="114" spans="1:17" s="4" customFormat="1" ht="18.75">
      <c r="A114" s="272"/>
      <c r="B114" s="272"/>
      <c r="Q114" s="94"/>
    </row>
    <row r="115" spans="1:17" s="4" customFormat="1" ht="18.75">
      <c r="A115" s="272"/>
      <c r="B115" s="272"/>
      <c r="Q115" s="94"/>
    </row>
    <row r="116" spans="1:17" s="4" customFormat="1" ht="15" customHeight="1">
      <c r="A116" s="272"/>
      <c r="B116" s="272"/>
      <c r="Q116" s="94"/>
    </row>
    <row r="117" spans="1:17" s="4" customFormat="1" ht="16.5" customHeight="1">
      <c r="A117" s="275"/>
      <c r="B117" s="275"/>
      <c r="C117" s="59"/>
      <c r="G117" s="37"/>
      <c r="H117" s="283" t="s">
        <v>82</v>
      </c>
      <c r="I117" s="92"/>
      <c r="J117" s="92"/>
      <c r="K117" s="92"/>
      <c r="L117" s="92"/>
      <c r="M117" s="92"/>
      <c r="N117" s="92"/>
      <c r="O117" s="1"/>
      <c r="P117" s="44"/>
      <c r="Q117" s="94"/>
    </row>
    <row r="118" spans="1:17" s="4" customFormat="1" ht="17.25" customHeight="1">
      <c r="A118" s="275"/>
      <c r="B118" s="275"/>
      <c r="C118" s="59"/>
      <c r="D118" s="284"/>
      <c r="E118" s="37"/>
      <c r="F118" s="37"/>
      <c r="G118" s="37"/>
      <c r="H118" s="92" t="s">
        <v>83</v>
      </c>
      <c r="I118" s="284"/>
      <c r="J118" s="284"/>
      <c r="K118" s="284"/>
      <c r="L118" s="284"/>
      <c r="M118" s="284"/>
      <c r="N118" s="284"/>
      <c r="O118"/>
      <c r="P118"/>
      <c r="Q118" s="94"/>
    </row>
    <row r="119" spans="1:17" s="4" customFormat="1" ht="18" customHeight="1">
      <c r="A119" s="275"/>
      <c r="B119" s="275"/>
      <c r="C119" s="59"/>
      <c r="D119" s="37" t="s">
        <v>79</v>
      </c>
      <c r="E119" s="37"/>
      <c r="F119" s="37"/>
      <c r="G119" s="37"/>
      <c r="H119" s="283" t="s">
        <v>87</v>
      </c>
      <c r="I119" s="123"/>
      <c r="O119" s="43"/>
      <c r="P119" s="1"/>
      <c r="Q119" s="94"/>
    </row>
    <row r="120" spans="1:17" s="4" customFormat="1" ht="18" customHeight="1">
      <c r="A120" s="275"/>
      <c r="B120" s="275"/>
      <c r="C120" s="59"/>
      <c r="D120" s="37" t="s">
        <v>80</v>
      </c>
      <c r="E120" s="37"/>
      <c r="F120" s="37" t="s">
        <v>81</v>
      </c>
      <c r="G120" s="37"/>
      <c r="H120" s="283" t="s">
        <v>88</v>
      </c>
      <c r="I120" s="123"/>
      <c r="J120" s="92" t="s">
        <v>84</v>
      </c>
      <c r="K120" s="123"/>
      <c r="L120" s="283" t="s">
        <v>85</v>
      </c>
      <c r="M120" s="123"/>
      <c r="N120" s="283" t="s">
        <v>86</v>
      </c>
      <c r="O120" s="43"/>
      <c r="P120" s="42"/>
      <c r="Q120" s="94"/>
    </row>
    <row r="121" spans="1:17" s="4" customFormat="1" ht="18" customHeight="1">
      <c r="A121" s="275"/>
      <c r="B121" s="275"/>
      <c r="C121" s="59"/>
      <c r="D121" s="37" t="s">
        <v>4</v>
      </c>
      <c r="E121" s="37"/>
      <c r="F121" s="37" t="s">
        <v>4</v>
      </c>
      <c r="G121" s="37"/>
      <c r="H121" s="37" t="s">
        <v>4</v>
      </c>
      <c r="I121" s="123"/>
      <c r="J121" s="37" t="s">
        <v>4</v>
      </c>
      <c r="K121" s="123"/>
      <c r="L121" s="37" t="s">
        <v>4</v>
      </c>
      <c r="M121" s="123"/>
      <c r="N121" s="37" t="s">
        <v>4</v>
      </c>
      <c r="O121" s="42"/>
      <c r="P121" s="42"/>
      <c r="Q121" s="94"/>
    </row>
    <row r="122" spans="1:17" s="4" customFormat="1" ht="15.75" customHeight="1">
      <c r="A122" s="272"/>
      <c r="B122" s="58" t="s">
        <v>5</v>
      </c>
      <c r="D122" s="37"/>
      <c r="E122" s="37"/>
      <c r="F122" s="37"/>
      <c r="G122" s="37"/>
      <c r="H122" s="37"/>
      <c r="I122" s="123"/>
      <c r="J122" s="37"/>
      <c r="K122" s="123"/>
      <c r="L122" s="37"/>
      <c r="M122" s="123"/>
      <c r="N122" s="37"/>
      <c r="O122" s="42"/>
      <c r="P122" s="42"/>
      <c r="Q122" s="94"/>
    </row>
    <row r="123" spans="1:17" s="4" customFormat="1" ht="16.5" customHeight="1">
      <c r="A123" s="272"/>
      <c r="B123" s="59" t="s">
        <v>148</v>
      </c>
      <c r="D123" s="169">
        <v>207148000</v>
      </c>
      <c r="E123" s="169"/>
      <c r="F123" s="169">
        <v>5271000</v>
      </c>
      <c r="G123" s="169"/>
      <c r="H123" s="169">
        <v>2981000</v>
      </c>
      <c r="I123" s="169"/>
      <c r="J123" s="222">
        <v>0</v>
      </c>
      <c r="K123" s="169"/>
      <c r="L123" s="222">
        <v>0</v>
      </c>
      <c r="M123" s="169"/>
      <c r="N123" s="169">
        <f>SUM(D123:L123)</f>
        <v>215400000</v>
      </c>
      <c r="O123" s="33"/>
      <c r="P123" s="32"/>
      <c r="Q123" s="94"/>
    </row>
    <row r="124" spans="1:17" s="4" customFormat="1" ht="18" customHeight="1">
      <c r="A124" s="272"/>
      <c r="B124" s="59" t="s">
        <v>149</v>
      </c>
      <c r="D124" s="169">
        <v>14103000</v>
      </c>
      <c r="E124" s="169"/>
      <c r="F124" s="222">
        <v>0</v>
      </c>
      <c r="G124" s="169"/>
      <c r="H124" s="169">
        <v>8758000</v>
      </c>
      <c r="I124" s="169"/>
      <c r="J124" s="222">
        <v>0</v>
      </c>
      <c r="K124" s="169"/>
      <c r="L124" s="169">
        <v>-22861000</v>
      </c>
      <c r="M124" s="169"/>
      <c r="N124" s="222">
        <f>SUM(D124:L124)</f>
        <v>0</v>
      </c>
      <c r="O124" s="32"/>
      <c r="P124" s="32"/>
      <c r="Q124" s="94"/>
    </row>
    <row r="125" spans="1:17" s="4" customFormat="1" ht="18" customHeight="1" thickBot="1">
      <c r="A125" s="272"/>
      <c r="B125" s="68" t="s">
        <v>150</v>
      </c>
      <c r="D125" s="167">
        <f>SUM(D123:D124)</f>
        <v>221251000</v>
      </c>
      <c r="E125" s="167"/>
      <c r="F125" s="167">
        <f>SUM(F123:F124)</f>
        <v>5271000</v>
      </c>
      <c r="G125" s="167"/>
      <c r="H125" s="167">
        <f>SUM(H123:H124)</f>
        <v>11739000</v>
      </c>
      <c r="I125" s="167"/>
      <c r="J125" s="285">
        <f>SUM(J123:J124)</f>
        <v>0</v>
      </c>
      <c r="K125" s="167"/>
      <c r="L125" s="167">
        <f>SUM(L123:L124)</f>
        <v>-22861000</v>
      </c>
      <c r="M125" s="167"/>
      <c r="N125" s="167">
        <f>SUM(N123:N124)</f>
        <v>215400000</v>
      </c>
      <c r="O125" s="32"/>
      <c r="P125" s="32"/>
      <c r="Q125" s="94"/>
    </row>
    <row r="126" spans="1:17" s="4" customFormat="1" ht="14.25" customHeight="1" thickTop="1">
      <c r="A126" s="272"/>
      <c r="B126" s="272"/>
      <c r="C126" s="68"/>
      <c r="D126" s="160"/>
      <c r="E126" s="160"/>
      <c r="F126" s="160"/>
      <c r="G126" s="160"/>
      <c r="H126" s="160"/>
      <c r="I126" s="160"/>
      <c r="J126" s="267"/>
      <c r="K126" s="160"/>
      <c r="L126" s="160"/>
      <c r="M126" s="160"/>
      <c r="N126" s="160"/>
      <c r="O126" s="32"/>
      <c r="P126" s="32"/>
      <c r="Q126" s="94"/>
    </row>
    <row r="127" spans="1:17" s="4" customFormat="1" ht="15.75" customHeight="1">
      <c r="A127" s="268">
        <v>9</v>
      </c>
      <c r="B127" s="268" t="s">
        <v>251</v>
      </c>
      <c r="D127" s="160"/>
      <c r="E127" s="160"/>
      <c r="F127" s="160"/>
      <c r="G127" s="160"/>
      <c r="H127" s="160"/>
      <c r="I127" s="160"/>
      <c r="J127" s="267"/>
      <c r="K127" s="160"/>
      <c r="L127" s="160"/>
      <c r="M127" s="160"/>
      <c r="N127" s="160"/>
      <c r="O127" s="32"/>
      <c r="P127" s="32"/>
      <c r="Q127" s="94"/>
    </row>
    <row r="128" spans="1:17" s="4" customFormat="1" ht="14.25" customHeight="1">
      <c r="A128" s="272"/>
      <c r="B128" s="272"/>
      <c r="C128" s="68"/>
      <c r="D128" s="160"/>
      <c r="E128" s="160"/>
      <c r="F128" s="160"/>
      <c r="G128" s="160"/>
      <c r="H128" s="160"/>
      <c r="I128" s="160"/>
      <c r="J128" s="267"/>
      <c r="K128" s="160"/>
      <c r="L128" s="160"/>
      <c r="M128" s="160"/>
      <c r="N128" s="160"/>
      <c r="O128" s="32"/>
      <c r="P128" s="32"/>
      <c r="Q128" s="94"/>
    </row>
    <row r="129" spans="1:17" s="4" customFormat="1" ht="18" customHeight="1">
      <c r="A129" s="272"/>
      <c r="B129" s="272"/>
      <c r="C129" s="68"/>
      <c r="G129" s="37"/>
      <c r="H129" s="283" t="s">
        <v>82</v>
      </c>
      <c r="I129" s="92"/>
      <c r="J129" s="92"/>
      <c r="K129" s="92"/>
      <c r="L129" s="92"/>
      <c r="M129" s="92"/>
      <c r="N129" s="92"/>
      <c r="O129" s="32"/>
      <c r="P129" s="32"/>
      <c r="Q129" s="94"/>
    </row>
    <row r="130" spans="1:17" s="4" customFormat="1" ht="18" customHeight="1">
      <c r="A130" s="272"/>
      <c r="B130" s="272"/>
      <c r="C130" s="68"/>
      <c r="D130" s="284"/>
      <c r="E130" s="37"/>
      <c r="F130" s="37"/>
      <c r="G130" s="37"/>
      <c r="H130" s="92" t="s">
        <v>83</v>
      </c>
      <c r="I130" s="284"/>
      <c r="J130" s="284"/>
      <c r="K130" s="284"/>
      <c r="L130" s="284"/>
      <c r="M130" s="284"/>
      <c r="N130" s="284"/>
      <c r="O130" s="32"/>
      <c r="P130" s="32"/>
      <c r="Q130" s="94"/>
    </row>
    <row r="131" spans="1:17" s="4" customFormat="1" ht="18" customHeight="1">
      <c r="A131" s="272"/>
      <c r="B131" s="272"/>
      <c r="C131" s="68"/>
      <c r="D131" s="37" t="s">
        <v>79</v>
      </c>
      <c r="E131" s="37"/>
      <c r="F131" s="37"/>
      <c r="G131" s="37"/>
      <c r="H131" s="283" t="s">
        <v>87</v>
      </c>
      <c r="I131" s="123"/>
      <c r="O131" s="32"/>
      <c r="P131" s="32"/>
      <c r="Q131" s="94"/>
    </row>
    <row r="132" spans="1:17" s="4" customFormat="1" ht="18" customHeight="1">
      <c r="A132" s="272"/>
      <c r="B132" s="272"/>
      <c r="C132" s="68"/>
      <c r="D132" s="37" t="s">
        <v>80</v>
      </c>
      <c r="E132" s="37"/>
      <c r="F132" s="37" t="s">
        <v>81</v>
      </c>
      <c r="G132" s="37"/>
      <c r="H132" s="283" t="s">
        <v>88</v>
      </c>
      <c r="I132" s="123"/>
      <c r="J132" s="92" t="s">
        <v>84</v>
      </c>
      <c r="K132" s="123"/>
      <c r="L132" s="283" t="s">
        <v>85</v>
      </c>
      <c r="M132" s="123"/>
      <c r="N132" s="283" t="s">
        <v>86</v>
      </c>
      <c r="O132" s="32"/>
      <c r="P132" s="32"/>
      <c r="Q132" s="94"/>
    </row>
    <row r="133" spans="1:17" s="4" customFormat="1" ht="18" customHeight="1">
      <c r="A133" s="272"/>
      <c r="B133" s="272"/>
      <c r="C133" s="68"/>
      <c r="D133" s="37" t="s">
        <v>4</v>
      </c>
      <c r="E133" s="37"/>
      <c r="F133" s="37" t="s">
        <v>4</v>
      </c>
      <c r="G133" s="37"/>
      <c r="H133" s="37" t="s">
        <v>4</v>
      </c>
      <c r="I133" s="123"/>
      <c r="J133" s="37" t="s">
        <v>4</v>
      </c>
      <c r="K133" s="123"/>
      <c r="L133" s="37" t="s">
        <v>4</v>
      </c>
      <c r="M133" s="123"/>
      <c r="N133" s="37" t="s">
        <v>4</v>
      </c>
      <c r="O133" s="32"/>
      <c r="P133" s="32"/>
      <c r="Q133" s="94"/>
    </row>
    <row r="134" spans="1:17" s="4" customFormat="1" ht="15.75" customHeight="1">
      <c r="A134" s="272"/>
      <c r="B134" s="272"/>
      <c r="C134" s="68"/>
      <c r="D134" s="160"/>
      <c r="E134" s="160"/>
      <c r="F134" s="160"/>
      <c r="G134" s="160"/>
      <c r="H134" s="160"/>
      <c r="I134" s="160"/>
      <c r="J134" s="267"/>
      <c r="K134" s="160"/>
      <c r="L134" s="160"/>
      <c r="M134" s="160"/>
      <c r="N134" s="160"/>
      <c r="O134" s="32"/>
      <c r="P134" s="32"/>
      <c r="Q134" s="94"/>
    </row>
    <row r="135" spans="1:17" s="4" customFormat="1" ht="17.25" customHeight="1">
      <c r="A135" s="272"/>
      <c r="B135" s="233" t="s">
        <v>75</v>
      </c>
      <c r="D135" s="129"/>
      <c r="E135" s="129"/>
      <c r="F135" s="129"/>
      <c r="G135" s="129"/>
      <c r="H135" s="129"/>
      <c r="I135" s="129"/>
      <c r="J135" s="129"/>
      <c r="K135" s="129"/>
      <c r="L135" s="129"/>
      <c r="M135" s="129"/>
      <c r="N135" s="129"/>
      <c r="O135" s="32"/>
      <c r="P135" s="32"/>
      <c r="Q135" s="94"/>
    </row>
    <row r="136" spans="1:17" s="4" customFormat="1" ht="16.5" customHeight="1">
      <c r="A136" s="272"/>
      <c r="B136" s="38" t="s">
        <v>76</v>
      </c>
      <c r="D136" s="164">
        <v>77168000</v>
      </c>
      <c r="E136" s="164"/>
      <c r="F136" s="164">
        <v>58000</v>
      </c>
      <c r="G136" s="164"/>
      <c r="H136" s="164">
        <v>10903000</v>
      </c>
      <c r="I136" s="164"/>
      <c r="J136" s="164">
        <v>-9000</v>
      </c>
      <c r="K136" s="164"/>
      <c r="L136" s="164">
        <v>4267000</v>
      </c>
      <c r="M136" s="164"/>
      <c r="N136" s="164">
        <f>SUM(D136:L136)</f>
        <v>92387000</v>
      </c>
      <c r="O136" s="193"/>
      <c r="P136" s="193"/>
      <c r="Q136" s="94"/>
    </row>
    <row r="137" spans="1:17" s="4" customFormat="1" ht="17.25" customHeight="1">
      <c r="A137" s="272"/>
      <c r="B137" s="38" t="s">
        <v>15</v>
      </c>
      <c r="D137" s="164"/>
      <c r="E137" s="164"/>
      <c r="F137" s="164"/>
      <c r="G137" s="164"/>
      <c r="H137" s="164"/>
      <c r="I137" s="164"/>
      <c r="J137" s="164"/>
      <c r="K137" s="164"/>
      <c r="L137" s="164"/>
      <c r="M137" s="164"/>
      <c r="N137" s="225">
        <f>'Income Statement'!G23</f>
        <v>-52000</v>
      </c>
      <c r="O137" s="193"/>
      <c r="P137" s="193"/>
      <c r="Q137" s="94"/>
    </row>
    <row r="138" spans="1:17" s="4" customFormat="1" ht="17.25" customHeight="1">
      <c r="A138" s="272"/>
      <c r="B138" s="38" t="s">
        <v>49</v>
      </c>
      <c r="D138" s="169"/>
      <c r="E138" s="169"/>
      <c r="F138" s="169"/>
      <c r="G138" s="169"/>
      <c r="H138" s="169"/>
      <c r="I138" s="169"/>
      <c r="J138" s="169"/>
      <c r="K138" s="169"/>
      <c r="L138" s="169"/>
      <c r="M138" s="169"/>
      <c r="N138" s="169">
        <f>SUM(N136:N137)</f>
        <v>92335000</v>
      </c>
      <c r="O138" s="192"/>
      <c r="P138" s="193"/>
      <c r="Q138" s="94"/>
    </row>
    <row r="139" spans="1:17" s="4" customFormat="1" ht="15.75" customHeight="1">
      <c r="A139" s="272"/>
      <c r="B139" s="38" t="s">
        <v>31</v>
      </c>
      <c r="D139" s="169"/>
      <c r="E139" s="169"/>
      <c r="F139" s="169"/>
      <c r="G139" s="169"/>
      <c r="H139" s="169"/>
      <c r="I139" s="169"/>
      <c r="J139" s="169"/>
      <c r="K139" s="169"/>
      <c r="L139" s="169"/>
      <c r="M139" s="169"/>
      <c r="N139" s="169">
        <f>'Income Statement'!G26</f>
        <v>-25780000</v>
      </c>
      <c r="O139" s="192"/>
      <c r="P139" s="193"/>
      <c r="Q139" s="94"/>
    </row>
    <row r="140" spans="1:17" s="4" customFormat="1" ht="17.25" customHeight="1" thickBot="1">
      <c r="A140" s="272"/>
      <c r="B140" s="59" t="s">
        <v>36</v>
      </c>
      <c r="D140" s="169"/>
      <c r="E140" s="169"/>
      <c r="F140" s="169"/>
      <c r="G140" s="169"/>
      <c r="H140" s="169"/>
      <c r="I140" s="169"/>
      <c r="J140" s="169"/>
      <c r="K140" s="169"/>
      <c r="L140" s="169"/>
      <c r="M140" s="169"/>
      <c r="N140" s="167">
        <f>SUM(N138:N139)</f>
        <v>66555000</v>
      </c>
      <c r="O140" s="192"/>
      <c r="P140" s="193"/>
      <c r="Q140" s="94"/>
    </row>
    <row r="141" spans="1:17" s="4" customFormat="1" ht="19.5" thickTop="1">
      <c r="A141" s="272"/>
      <c r="B141" s="272"/>
      <c r="C141" s="58"/>
      <c r="D141" s="160"/>
      <c r="E141" s="160"/>
      <c r="F141" s="160"/>
      <c r="G141" s="160"/>
      <c r="H141" s="160"/>
      <c r="I141" s="160"/>
      <c r="J141" s="160"/>
      <c r="K141" s="160"/>
      <c r="L141" s="160"/>
      <c r="M141" s="160"/>
      <c r="N141" s="160"/>
      <c r="O141" s="192"/>
      <c r="P141" s="193"/>
      <c r="Q141" s="94"/>
    </row>
    <row r="142" spans="1:17" s="4" customFormat="1" ht="18.75">
      <c r="A142" s="272"/>
      <c r="B142" s="272"/>
      <c r="C142" s="58"/>
      <c r="D142" s="160"/>
      <c r="E142" s="160"/>
      <c r="F142" s="160"/>
      <c r="G142" s="160"/>
      <c r="H142" s="160"/>
      <c r="I142" s="160"/>
      <c r="J142" s="160"/>
      <c r="K142" s="160"/>
      <c r="L142" s="160"/>
      <c r="M142" s="160"/>
      <c r="N142" s="160"/>
      <c r="O142" s="192"/>
      <c r="P142" s="193"/>
      <c r="Q142" s="94"/>
    </row>
    <row r="143" spans="1:20" s="4" customFormat="1" ht="18" customHeight="1">
      <c r="A143" s="276">
        <v>10</v>
      </c>
      <c r="B143" s="268" t="s">
        <v>89</v>
      </c>
      <c r="C143" s="268"/>
      <c r="D143" s="46"/>
      <c r="H143" s="52"/>
      <c r="I143" s="52"/>
      <c r="J143" s="8"/>
      <c r="K143" s="8"/>
      <c r="L143" s="52"/>
      <c r="M143" s="52"/>
      <c r="N143" s="52"/>
      <c r="O143" s="52"/>
      <c r="P143" s="52"/>
      <c r="Q143" s="52"/>
      <c r="R143" s="52"/>
      <c r="S143" s="8"/>
      <c r="T143" s="38"/>
    </row>
    <row r="144" spans="1:20" s="4" customFormat="1" ht="15.75" customHeight="1">
      <c r="A144" s="276"/>
      <c r="B144" s="276"/>
      <c r="C144" s="50"/>
      <c r="D144" s="47"/>
      <c r="H144" s="52"/>
      <c r="I144" s="52"/>
      <c r="J144" s="8"/>
      <c r="K144" s="8"/>
      <c r="L144" s="52"/>
      <c r="M144" s="52"/>
      <c r="N144" s="52"/>
      <c r="O144" s="52"/>
      <c r="P144" s="52"/>
      <c r="Q144" s="52"/>
      <c r="R144" s="52"/>
      <c r="S144" s="8"/>
      <c r="T144" s="38"/>
    </row>
    <row r="145" spans="1:20" s="4" customFormat="1" ht="18" customHeight="1">
      <c r="A145" s="277"/>
      <c r="B145" s="277"/>
      <c r="T145" s="38"/>
    </row>
    <row r="146" spans="1:20" s="4" customFormat="1" ht="18" customHeight="1">
      <c r="A146" s="277"/>
      <c r="B146" s="277"/>
      <c r="T146" s="38"/>
    </row>
    <row r="147" spans="1:20" s="4" customFormat="1" ht="18" customHeight="1">
      <c r="A147" s="277"/>
      <c r="B147" s="277"/>
      <c r="T147" s="38"/>
    </row>
    <row r="148" spans="1:20" s="4" customFormat="1" ht="18" customHeight="1">
      <c r="A148" s="277"/>
      <c r="B148" s="277"/>
      <c r="T148" s="38"/>
    </row>
    <row r="149" spans="1:20" s="4" customFormat="1" ht="18" customHeight="1">
      <c r="A149" s="278">
        <v>11</v>
      </c>
      <c r="B149" s="268" t="s">
        <v>67</v>
      </c>
      <c r="D149" s="39"/>
      <c r="E149" s="39"/>
      <c r="F149" s="39"/>
      <c r="G149" s="39"/>
      <c r="H149" s="52"/>
      <c r="I149" s="52"/>
      <c r="J149" s="200"/>
      <c r="K149" s="8"/>
      <c r="L149" s="52"/>
      <c r="M149" s="52"/>
      <c r="N149" s="52"/>
      <c r="O149" s="52"/>
      <c r="P149" s="52"/>
      <c r="Q149" s="52"/>
      <c r="R149" s="52"/>
      <c r="S149" s="8"/>
      <c r="T149" s="38"/>
    </row>
    <row r="150" spans="1:20" s="4" customFormat="1" ht="18" customHeight="1">
      <c r="A150" s="278"/>
      <c r="B150" s="278"/>
      <c r="C150" s="54"/>
      <c r="D150" s="39"/>
      <c r="E150" s="39"/>
      <c r="F150" s="39"/>
      <c r="G150" s="39"/>
      <c r="H150" s="52"/>
      <c r="I150" s="52"/>
      <c r="J150" s="8"/>
      <c r="K150" s="8"/>
      <c r="L150" s="52"/>
      <c r="M150" s="52"/>
      <c r="N150" s="52"/>
      <c r="O150" s="52"/>
      <c r="P150" s="52"/>
      <c r="Q150" s="52"/>
      <c r="R150" s="52"/>
      <c r="S150" s="8"/>
      <c r="T150" s="38"/>
    </row>
    <row r="151" spans="1:20" s="4" customFormat="1" ht="18" customHeight="1">
      <c r="A151" s="277"/>
      <c r="B151" s="277"/>
      <c r="C151" s="61"/>
      <c r="D151" s="51"/>
      <c r="E151" s="51"/>
      <c r="F151" s="51"/>
      <c r="G151" s="51"/>
      <c r="H151" s="51"/>
      <c r="I151" s="51"/>
      <c r="J151" s="51"/>
      <c r="K151" s="51"/>
      <c r="L151" s="51"/>
      <c r="M151" s="51"/>
      <c r="N151" s="51"/>
      <c r="O151" s="51"/>
      <c r="P151" s="51"/>
      <c r="Q151" s="51"/>
      <c r="R151" s="51"/>
      <c r="S151" s="51"/>
      <c r="T151" s="38"/>
    </row>
    <row r="152" spans="1:20" s="4" customFormat="1" ht="18" customHeight="1">
      <c r="A152" s="277"/>
      <c r="B152" s="277"/>
      <c r="C152" s="61"/>
      <c r="D152" s="51"/>
      <c r="E152" s="51"/>
      <c r="F152" s="51"/>
      <c r="G152" s="51"/>
      <c r="H152" s="51"/>
      <c r="I152" s="51"/>
      <c r="J152" s="51"/>
      <c r="K152" s="51"/>
      <c r="L152" s="51"/>
      <c r="M152" s="51"/>
      <c r="N152" s="51"/>
      <c r="O152" s="51"/>
      <c r="P152" s="51"/>
      <c r="Q152" s="51"/>
      <c r="R152" s="51"/>
      <c r="S152" s="51"/>
      <c r="T152" s="38"/>
    </row>
    <row r="153" spans="1:20" s="4" customFormat="1" ht="18" customHeight="1">
      <c r="A153" s="277"/>
      <c r="B153" s="277"/>
      <c r="C153" s="61"/>
      <c r="D153" s="51"/>
      <c r="E153" s="51"/>
      <c r="F153" s="51"/>
      <c r="G153" s="51"/>
      <c r="H153" s="51"/>
      <c r="I153" s="51"/>
      <c r="J153" s="51"/>
      <c r="K153" s="51"/>
      <c r="L153" s="51"/>
      <c r="M153" s="51"/>
      <c r="N153" s="51"/>
      <c r="O153" s="51"/>
      <c r="P153" s="51"/>
      <c r="Q153" s="51"/>
      <c r="R153" s="51"/>
      <c r="S153" s="51"/>
      <c r="T153" s="38"/>
    </row>
    <row r="154" spans="1:20" s="4" customFormat="1" ht="18" customHeight="1">
      <c r="A154" s="277"/>
      <c r="B154" s="277"/>
      <c r="C154" s="61"/>
      <c r="D154" s="51"/>
      <c r="E154" s="51"/>
      <c r="F154" s="51"/>
      <c r="G154" s="51"/>
      <c r="H154" s="51"/>
      <c r="I154" s="51"/>
      <c r="J154" s="51"/>
      <c r="K154" s="51"/>
      <c r="L154" s="51"/>
      <c r="M154" s="51"/>
      <c r="N154" s="51"/>
      <c r="O154" s="51"/>
      <c r="P154" s="51"/>
      <c r="Q154" s="51"/>
      <c r="R154" s="51"/>
      <c r="S154" s="51"/>
      <c r="T154" s="38"/>
    </row>
    <row r="155" spans="1:20" s="4" customFormat="1" ht="18" customHeight="1">
      <c r="A155" s="277"/>
      <c r="B155" s="79" t="s">
        <v>223</v>
      </c>
      <c r="D155" s="51"/>
      <c r="E155" s="51"/>
      <c r="F155" s="51"/>
      <c r="G155" s="51"/>
      <c r="H155" s="51"/>
      <c r="I155" s="51"/>
      <c r="J155" s="51"/>
      <c r="K155" s="51"/>
      <c r="L155" s="51"/>
      <c r="M155" s="51"/>
      <c r="N155" s="51"/>
      <c r="O155" s="51"/>
      <c r="P155" s="51"/>
      <c r="Q155" s="51"/>
      <c r="R155" s="51"/>
      <c r="S155" s="51"/>
      <c r="T155" s="38"/>
    </row>
    <row r="156" spans="1:20" s="4" customFormat="1" ht="18" customHeight="1">
      <c r="A156" s="277"/>
      <c r="B156" s="277"/>
      <c r="C156" s="79"/>
      <c r="D156" s="51"/>
      <c r="E156" s="51"/>
      <c r="F156" s="51"/>
      <c r="G156" s="51"/>
      <c r="H156" s="51"/>
      <c r="I156" s="51"/>
      <c r="J156" s="51"/>
      <c r="K156" s="51"/>
      <c r="L156" s="51"/>
      <c r="M156" s="51"/>
      <c r="N156" s="51"/>
      <c r="O156" s="51"/>
      <c r="P156" s="51"/>
      <c r="Q156" s="51"/>
      <c r="R156" s="51"/>
      <c r="S156" s="51"/>
      <c r="T156" s="38"/>
    </row>
    <row r="157" spans="1:20" s="4" customFormat="1" ht="18" customHeight="1">
      <c r="A157" s="277"/>
      <c r="B157" s="277"/>
      <c r="C157" s="61"/>
      <c r="D157" s="51"/>
      <c r="E157" s="51"/>
      <c r="F157" s="51"/>
      <c r="G157" s="51"/>
      <c r="H157" s="51"/>
      <c r="I157" s="51"/>
      <c r="J157" s="51"/>
      <c r="K157" s="51"/>
      <c r="L157" s="51"/>
      <c r="M157" s="51"/>
      <c r="N157" s="100" t="s">
        <v>2</v>
      </c>
      <c r="O157" s="51"/>
      <c r="P157" s="51"/>
      <c r="Q157" s="51"/>
      <c r="R157" s="51"/>
      <c r="S157" s="51"/>
      <c r="T157" s="38"/>
    </row>
    <row r="158" spans="1:20" s="4" customFormat="1" ht="12" customHeight="1">
      <c r="A158" s="277"/>
      <c r="B158" s="277"/>
      <c r="C158" s="61"/>
      <c r="D158" s="51"/>
      <c r="E158" s="51"/>
      <c r="F158" s="51"/>
      <c r="G158" s="51"/>
      <c r="H158" s="51"/>
      <c r="I158" s="51"/>
      <c r="J158" s="51"/>
      <c r="K158" s="51"/>
      <c r="L158" s="51"/>
      <c r="M158" s="51"/>
      <c r="N158" s="100"/>
      <c r="O158" s="51"/>
      <c r="P158" s="51"/>
      <c r="Q158" s="51"/>
      <c r="R158" s="51"/>
      <c r="S158" s="51"/>
      <c r="T158" s="38"/>
    </row>
    <row r="159" spans="1:20" s="4" customFormat="1" ht="18" customHeight="1">
      <c r="A159" s="277"/>
      <c r="B159" s="79" t="s">
        <v>246</v>
      </c>
      <c r="D159" s="51"/>
      <c r="E159" s="51"/>
      <c r="F159" s="51"/>
      <c r="G159" s="51"/>
      <c r="H159" s="51"/>
      <c r="I159" s="51"/>
      <c r="J159" s="51"/>
      <c r="K159" s="51"/>
      <c r="L159" s="51"/>
      <c r="M159" s="51"/>
      <c r="N159" s="248">
        <v>0</v>
      </c>
      <c r="O159" s="51"/>
      <c r="P159" s="51"/>
      <c r="Q159" s="51"/>
      <c r="R159" s="51"/>
      <c r="S159" s="51"/>
      <c r="T159" s="38"/>
    </row>
    <row r="160" spans="1:20" s="4" customFormat="1" ht="18" customHeight="1">
      <c r="A160" s="277"/>
      <c r="B160" s="79" t="s">
        <v>243</v>
      </c>
      <c r="D160" s="51"/>
      <c r="E160" s="51"/>
      <c r="F160" s="51"/>
      <c r="G160" s="51"/>
      <c r="H160" s="51"/>
      <c r="I160" s="51"/>
      <c r="J160" s="51"/>
      <c r="K160" s="51"/>
      <c r="L160" s="51"/>
      <c r="M160" s="51"/>
      <c r="N160" s="248">
        <v>1198</v>
      </c>
      <c r="O160" s="51"/>
      <c r="P160" s="51"/>
      <c r="Q160" s="51"/>
      <c r="R160" s="51"/>
      <c r="S160" s="51"/>
      <c r="T160" s="38"/>
    </row>
    <row r="161" spans="1:20" s="4" customFormat="1" ht="18" customHeight="1">
      <c r="A161" s="277"/>
      <c r="B161" s="79" t="s">
        <v>186</v>
      </c>
      <c r="D161" s="51"/>
      <c r="E161" s="51"/>
      <c r="F161" s="51"/>
      <c r="G161" s="51"/>
      <c r="H161" s="51"/>
      <c r="I161" s="51"/>
      <c r="J161" s="51"/>
      <c r="K161" s="51"/>
      <c r="L161" s="51"/>
      <c r="M161" s="51"/>
      <c r="N161" s="235">
        <v>0</v>
      </c>
      <c r="O161" s="51"/>
      <c r="P161" s="51"/>
      <c r="Q161" s="51"/>
      <c r="R161" s="51"/>
      <c r="S161" s="51"/>
      <c r="T161" s="38"/>
    </row>
    <row r="162" spans="1:20" s="4" customFormat="1" ht="18" customHeight="1" thickBot="1">
      <c r="A162" s="277"/>
      <c r="B162" s="79" t="s">
        <v>179</v>
      </c>
      <c r="D162" s="51"/>
      <c r="E162" s="51"/>
      <c r="F162" s="51"/>
      <c r="G162" s="51"/>
      <c r="H162" s="51"/>
      <c r="I162" s="51"/>
      <c r="J162" s="51"/>
      <c r="K162" s="51"/>
      <c r="L162" s="51"/>
      <c r="M162" s="51"/>
      <c r="N162" s="234">
        <f>SUM(N159:N161)</f>
        <v>1198</v>
      </c>
      <c r="O162" s="51"/>
      <c r="P162" s="51"/>
      <c r="Q162" s="51"/>
      <c r="R162" s="51"/>
      <c r="S162" s="51"/>
      <c r="T162" s="38"/>
    </row>
    <row r="163" spans="1:20" s="4" customFormat="1" ht="18" customHeight="1" thickTop="1">
      <c r="A163" s="277"/>
      <c r="B163" s="79"/>
      <c r="D163" s="51"/>
      <c r="E163" s="51"/>
      <c r="F163" s="51"/>
      <c r="G163" s="51"/>
      <c r="H163" s="51"/>
      <c r="I163" s="51"/>
      <c r="J163" s="51"/>
      <c r="K163" s="51"/>
      <c r="L163" s="51"/>
      <c r="M163" s="51"/>
      <c r="N163" s="292"/>
      <c r="O163" s="51"/>
      <c r="P163" s="51"/>
      <c r="Q163" s="51"/>
      <c r="R163" s="51"/>
      <c r="S163" s="51"/>
      <c r="T163" s="38"/>
    </row>
    <row r="164" spans="1:20" s="4" customFormat="1" ht="18" customHeight="1">
      <c r="A164" s="277"/>
      <c r="B164" s="291" t="s">
        <v>247</v>
      </c>
      <c r="D164" s="51"/>
      <c r="E164" s="51"/>
      <c r="F164" s="51"/>
      <c r="G164" s="51"/>
      <c r="H164" s="51"/>
      <c r="I164" s="51"/>
      <c r="J164" s="51"/>
      <c r="K164" s="51"/>
      <c r="L164" s="51"/>
      <c r="M164" s="51"/>
      <c r="N164" s="292"/>
      <c r="O164" s="51"/>
      <c r="P164" s="51"/>
      <c r="Q164" s="51"/>
      <c r="R164" s="51"/>
      <c r="S164" s="51"/>
      <c r="T164" s="38"/>
    </row>
    <row r="165" spans="1:20" s="4" customFormat="1" ht="15.75" customHeight="1">
      <c r="A165" s="277"/>
      <c r="B165" s="277"/>
      <c r="C165" s="291"/>
      <c r="D165" s="51"/>
      <c r="E165" s="51"/>
      <c r="F165" s="51"/>
      <c r="G165" s="51"/>
      <c r="H165" s="51"/>
      <c r="I165" s="51"/>
      <c r="J165" s="51"/>
      <c r="K165" s="51"/>
      <c r="L165" s="51"/>
      <c r="M165" s="51"/>
      <c r="N165" s="292"/>
      <c r="O165" s="51"/>
      <c r="P165" s="51"/>
      <c r="Q165" s="51"/>
      <c r="R165" s="51"/>
      <c r="S165" s="51"/>
      <c r="T165" s="38"/>
    </row>
    <row r="166" spans="1:20" s="4" customFormat="1" ht="18" customHeight="1">
      <c r="A166" s="278">
        <v>11</v>
      </c>
      <c r="B166" s="268" t="s">
        <v>180</v>
      </c>
      <c r="D166" s="51"/>
      <c r="E166" s="51"/>
      <c r="F166" s="51"/>
      <c r="G166" s="51"/>
      <c r="H166" s="51"/>
      <c r="I166" s="51"/>
      <c r="J166" s="51"/>
      <c r="K166" s="51"/>
      <c r="L166" s="51"/>
      <c r="M166" s="51"/>
      <c r="N166" s="51"/>
      <c r="O166" s="51"/>
      <c r="P166" s="51"/>
      <c r="Q166" s="51"/>
      <c r="R166" s="51"/>
      <c r="S166" s="51"/>
      <c r="T166" s="38"/>
    </row>
    <row r="167" spans="1:20" s="4" customFormat="1" ht="15" customHeight="1">
      <c r="A167" s="277"/>
      <c r="B167" s="277"/>
      <c r="C167" s="61"/>
      <c r="D167" s="51"/>
      <c r="E167" s="51"/>
      <c r="F167" s="51"/>
      <c r="G167" s="51"/>
      <c r="H167" s="51"/>
      <c r="I167" s="51"/>
      <c r="J167" s="51"/>
      <c r="K167" s="51"/>
      <c r="L167" s="51"/>
      <c r="M167" s="51"/>
      <c r="N167" s="51"/>
      <c r="O167" s="51"/>
      <c r="P167" s="51"/>
      <c r="Q167" s="51"/>
      <c r="R167" s="51"/>
      <c r="S167" s="51"/>
      <c r="T167" s="38"/>
    </row>
    <row r="168" spans="1:20" s="4" customFormat="1" ht="18" customHeight="1">
      <c r="A168" s="277"/>
      <c r="B168" s="62" t="s">
        <v>224</v>
      </c>
      <c r="D168" s="51"/>
      <c r="E168" s="51"/>
      <c r="F168" s="51"/>
      <c r="G168" s="51"/>
      <c r="H168" s="51"/>
      <c r="I168" s="51"/>
      <c r="J168" s="51"/>
      <c r="K168" s="51"/>
      <c r="L168" s="51"/>
      <c r="M168" s="51"/>
      <c r="N168" s="51"/>
      <c r="O168" s="51"/>
      <c r="P168" s="51"/>
      <c r="Q168" s="51"/>
      <c r="R168" s="51"/>
      <c r="S168" s="51"/>
      <c r="T168" s="38"/>
    </row>
    <row r="169" spans="1:20" s="4" customFormat="1" ht="18" customHeight="1">
      <c r="A169" s="277"/>
      <c r="B169" s="277"/>
      <c r="C169" s="62"/>
      <c r="D169" s="51"/>
      <c r="E169" s="51"/>
      <c r="F169" s="51"/>
      <c r="G169" s="51"/>
      <c r="H169" s="51"/>
      <c r="I169" s="51"/>
      <c r="J169" s="51"/>
      <c r="K169" s="51"/>
      <c r="L169" s="51"/>
      <c r="M169" s="51"/>
      <c r="N169" s="51"/>
      <c r="O169" s="51"/>
      <c r="P169" s="51"/>
      <c r="Q169" s="51"/>
      <c r="R169" s="51"/>
      <c r="S169" s="51"/>
      <c r="T169" s="38"/>
    </row>
    <row r="170" spans="1:20" s="4" customFormat="1" ht="18" customHeight="1">
      <c r="A170" s="277"/>
      <c r="B170" s="277"/>
      <c r="C170" s="62"/>
      <c r="D170" s="51"/>
      <c r="E170" s="51"/>
      <c r="F170" s="51"/>
      <c r="G170" s="51"/>
      <c r="H170" s="518" t="s">
        <v>93</v>
      </c>
      <c r="I170" s="518"/>
      <c r="J170" s="518"/>
      <c r="K170" s="49"/>
      <c r="L170" s="520" t="s">
        <v>78</v>
      </c>
      <c r="M170" s="520"/>
      <c r="N170" s="520"/>
      <c r="O170" s="51"/>
      <c r="P170" s="51"/>
      <c r="Q170" s="51"/>
      <c r="R170" s="51"/>
      <c r="S170" s="51"/>
      <c r="T170" s="38"/>
    </row>
    <row r="171" spans="1:20" s="4" customFormat="1" ht="18" customHeight="1">
      <c r="A171" s="277"/>
      <c r="B171" s="277"/>
      <c r="C171" s="62"/>
      <c r="D171" s="51"/>
      <c r="E171" s="51"/>
      <c r="F171" s="51"/>
      <c r="G171" s="51"/>
      <c r="H171" s="518" t="s">
        <v>22</v>
      </c>
      <c r="I171" s="518"/>
      <c r="J171" s="518"/>
      <c r="K171" s="49"/>
      <c r="L171" s="520" t="s">
        <v>22</v>
      </c>
      <c r="M171" s="520"/>
      <c r="N171" s="520"/>
      <c r="O171" s="51"/>
      <c r="P171" s="51"/>
      <c r="Q171" s="51"/>
      <c r="R171" s="51"/>
      <c r="S171" s="51"/>
      <c r="T171" s="38"/>
    </row>
    <row r="172" spans="1:20" s="4" customFormat="1" ht="18" customHeight="1">
      <c r="A172" s="277"/>
      <c r="B172" s="277"/>
      <c r="C172" s="62"/>
      <c r="D172" s="51"/>
      <c r="E172" s="51"/>
      <c r="F172" s="51"/>
      <c r="G172" s="51"/>
      <c r="H172" s="45"/>
      <c r="I172" s="100"/>
      <c r="J172" s="100" t="s">
        <v>2</v>
      </c>
      <c r="K172" s="100"/>
      <c r="L172" s="45"/>
      <c r="M172" s="100"/>
      <c r="N172" s="100" t="s">
        <v>2</v>
      </c>
      <c r="O172" s="51"/>
      <c r="P172" s="51"/>
      <c r="Q172" s="51"/>
      <c r="R172" s="51"/>
      <c r="S172" s="51"/>
      <c r="T172" s="38"/>
    </row>
    <row r="173" spans="1:20" s="4" customFormat="1" ht="18" customHeight="1">
      <c r="A173" s="277"/>
      <c r="B173" s="277"/>
      <c r="C173" s="62"/>
      <c r="D173" s="51"/>
      <c r="E173" s="51"/>
      <c r="F173" s="51"/>
      <c r="G173" s="51"/>
      <c r="H173" s="45"/>
      <c r="I173" s="100"/>
      <c r="J173" s="100"/>
      <c r="K173" s="100"/>
      <c r="L173" s="45"/>
      <c r="M173" s="100"/>
      <c r="N173" s="100"/>
      <c r="O173" s="51"/>
      <c r="P173" s="51"/>
      <c r="Q173" s="51"/>
      <c r="R173" s="51"/>
      <c r="S173" s="51"/>
      <c r="T173" s="38"/>
    </row>
    <row r="174" spans="1:20" s="4" customFormat="1" ht="18" customHeight="1">
      <c r="A174" s="277"/>
      <c r="B174" s="62" t="s">
        <v>5</v>
      </c>
      <c r="D174" s="51"/>
      <c r="E174" s="51"/>
      <c r="F174" s="51"/>
      <c r="G174" s="51"/>
      <c r="H174" s="45"/>
      <c r="I174" s="100"/>
      <c r="J174" s="142">
        <v>0</v>
      </c>
      <c r="K174" s="120"/>
      <c r="L174" s="160"/>
      <c r="M174" s="120"/>
      <c r="N174" s="142">
        <v>0</v>
      </c>
      <c r="O174" s="242"/>
      <c r="P174" s="51"/>
      <c r="Q174" s="51"/>
      <c r="R174" s="51"/>
      <c r="S174" s="51"/>
      <c r="T174" s="38"/>
    </row>
    <row r="175" spans="1:20" s="4" customFormat="1" ht="18" customHeight="1" thickBot="1">
      <c r="A175" s="277"/>
      <c r="B175" s="62" t="s">
        <v>280</v>
      </c>
      <c r="D175" s="51"/>
      <c r="E175" s="51"/>
      <c r="F175" s="51"/>
      <c r="G175" s="51"/>
      <c r="H175" s="45"/>
      <c r="I175" s="100"/>
      <c r="J175" s="198">
        <v>8000</v>
      </c>
      <c r="K175" s="198"/>
      <c r="L175" s="396"/>
      <c r="M175" s="198"/>
      <c r="N175" s="198">
        <v>10000</v>
      </c>
      <c r="O175" s="51"/>
      <c r="P175" s="51"/>
      <c r="Q175" s="51"/>
      <c r="R175" s="51"/>
      <c r="S175" s="51"/>
      <c r="T175" s="38"/>
    </row>
    <row r="176" spans="1:20" s="4" customFormat="1" ht="15.75" customHeight="1" thickTop="1">
      <c r="A176" s="277"/>
      <c r="B176" s="277"/>
      <c r="C176" s="62"/>
      <c r="D176" s="51"/>
      <c r="E176" s="51"/>
      <c r="F176" s="51"/>
      <c r="G176" s="51"/>
      <c r="H176" s="45"/>
      <c r="I176" s="100"/>
      <c r="J176" s="182"/>
      <c r="K176" s="182"/>
      <c r="L176" s="233"/>
      <c r="M176" s="182"/>
      <c r="N176" s="182"/>
      <c r="O176" s="51"/>
      <c r="P176" s="51"/>
      <c r="Q176" s="51"/>
      <c r="R176" s="51"/>
      <c r="S176" s="51"/>
      <c r="T176" s="38"/>
    </row>
    <row r="177" spans="1:20" s="4" customFormat="1" ht="18" customHeight="1">
      <c r="A177" s="277"/>
      <c r="B177" s="277"/>
      <c r="C177" s="62"/>
      <c r="D177" s="51"/>
      <c r="E177" s="51"/>
      <c r="F177" s="51"/>
      <c r="G177" s="51"/>
      <c r="H177" s="45"/>
      <c r="I177" s="100"/>
      <c r="J177" s="182"/>
      <c r="K177" s="182"/>
      <c r="L177" s="233"/>
      <c r="M177" s="182"/>
      <c r="N177" s="182"/>
      <c r="O177" s="51"/>
      <c r="P177" s="51"/>
      <c r="Q177" s="51"/>
      <c r="R177" s="51"/>
      <c r="S177" s="51"/>
      <c r="T177" s="38"/>
    </row>
    <row r="178" spans="1:20" s="4" customFormat="1" ht="18" customHeight="1">
      <c r="A178" s="277"/>
      <c r="B178" s="277"/>
      <c r="C178" s="62"/>
      <c r="D178" s="51"/>
      <c r="E178" s="51"/>
      <c r="F178" s="51"/>
      <c r="G178" s="51"/>
      <c r="H178" s="45"/>
      <c r="I178" s="100"/>
      <c r="J178" s="182"/>
      <c r="K178" s="182"/>
      <c r="L178" s="233"/>
      <c r="M178" s="182"/>
      <c r="N178" s="182"/>
      <c r="O178" s="51"/>
      <c r="P178" s="51"/>
      <c r="Q178" s="51"/>
      <c r="R178" s="51"/>
      <c r="S178" s="51"/>
      <c r="T178" s="38"/>
    </row>
    <row r="179" spans="1:20" s="4" customFormat="1" ht="18.75">
      <c r="A179" s="277"/>
      <c r="B179" s="277"/>
      <c r="C179" s="62"/>
      <c r="D179" s="51"/>
      <c r="E179" s="51"/>
      <c r="F179" s="51"/>
      <c r="G179" s="51"/>
      <c r="H179" s="45"/>
      <c r="I179" s="100"/>
      <c r="J179" s="182"/>
      <c r="K179" s="182"/>
      <c r="L179" s="233"/>
      <c r="M179" s="182"/>
      <c r="N179" s="182"/>
      <c r="O179" s="51"/>
      <c r="P179" s="51"/>
      <c r="Q179" s="51"/>
      <c r="R179" s="51"/>
      <c r="S179" s="51"/>
      <c r="T179" s="38"/>
    </row>
    <row r="180" spans="1:20" s="4" customFormat="1" ht="18" customHeight="1">
      <c r="A180" s="277"/>
      <c r="B180" s="62" t="s">
        <v>181</v>
      </c>
      <c r="D180" s="51"/>
      <c r="E180" s="51"/>
      <c r="F180" s="51"/>
      <c r="G180" s="51"/>
      <c r="H180" s="45"/>
      <c r="I180" s="100"/>
      <c r="J180" s="182"/>
      <c r="K180" s="182"/>
      <c r="L180" s="233"/>
      <c r="M180" s="182"/>
      <c r="N180" s="182"/>
      <c r="O180" s="51"/>
      <c r="P180" s="51"/>
      <c r="Q180" s="51"/>
      <c r="R180" s="51"/>
      <c r="S180" s="51"/>
      <c r="T180" s="38"/>
    </row>
    <row r="181" spans="1:20" s="4" customFormat="1" ht="16.5" customHeight="1">
      <c r="A181" s="277"/>
      <c r="B181" s="277"/>
      <c r="C181" s="62"/>
      <c r="D181" s="51"/>
      <c r="E181" s="51"/>
      <c r="F181" s="51"/>
      <c r="G181" s="51"/>
      <c r="H181" s="45"/>
      <c r="I181" s="100"/>
      <c r="J181" s="182"/>
      <c r="K181" s="182"/>
      <c r="L181" s="182"/>
      <c r="M181" s="182"/>
      <c r="N181" s="182"/>
      <c r="O181" s="51"/>
      <c r="P181" s="51"/>
      <c r="Q181" s="51"/>
      <c r="R181" s="51"/>
      <c r="S181" s="51"/>
      <c r="T181" s="38"/>
    </row>
    <row r="182" spans="1:20" s="4" customFormat="1" ht="17.25" customHeight="1">
      <c r="A182" s="277"/>
      <c r="B182" s="277"/>
      <c r="C182" s="62"/>
      <c r="D182" s="51"/>
      <c r="E182" s="51"/>
      <c r="F182" s="51"/>
      <c r="G182" s="51"/>
      <c r="H182" s="45"/>
      <c r="I182" s="100"/>
      <c r="J182" s="182"/>
      <c r="K182" s="182"/>
      <c r="L182" s="182" t="s">
        <v>218</v>
      </c>
      <c r="M182" s="182"/>
      <c r="N182" s="182" t="s">
        <v>182</v>
      </c>
      <c r="O182" s="51"/>
      <c r="P182" s="51"/>
      <c r="Q182" s="51"/>
      <c r="R182" s="51"/>
      <c r="S182" s="51"/>
      <c r="T182" s="38"/>
    </row>
    <row r="183" spans="1:20" s="4" customFormat="1" ht="16.5" customHeight="1">
      <c r="A183" s="277"/>
      <c r="B183" s="277"/>
      <c r="C183" s="62"/>
      <c r="D183" s="51"/>
      <c r="E183" s="51"/>
      <c r="F183" s="51"/>
      <c r="G183" s="51"/>
      <c r="H183" s="45"/>
      <c r="I183" s="100"/>
      <c r="J183" s="182"/>
      <c r="K183" s="182"/>
      <c r="L183" s="182" t="s">
        <v>219</v>
      </c>
      <c r="M183" s="182"/>
      <c r="N183" s="182" t="s">
        <v>183</v>
      </c>
      <c r="O183" s="51"/>
      <c r="P183" s="51"/>
      <c r="Q183" s="51"/>
      <c r="R183" s="51"/>
      <c r="S183" s="51"/>
      <c r="T183" s="38"/>
    </row>
    <row r="184" spans="1:20" s="4" customFormat="1" ht="15.75" customHeight="1">
      <c r="A184" s="277"/>
      <c r="B184" s="277"/>
      <c r="C184" s="62"/>
      <c r="D184" s="51"/>
      <c r="E184" s="51"/>
      <c r="F184" s="51"/>
      <c r="G184" s="51"/>
      <c r="H184" s="45"/>
      <c r="I184" s="100"/>
      <c r="J184" s="182"/>
      <c r="K184" s="182"/>
      <c r="L184" s="182" t="s">
        <v>220</v>
      </c>
      <c r="M184" s="182"/>
      <c r="N184" s="182" t="s">
        <v>184</v>
      </c>
      <c r="O184" s="51"/>
      <c r="P184" s="51"/>
      <c r="Q184" s="51"/>
      <c r="R184" s="51"/>
      <c r="S184" s="51"/>
      <c r="T184" s="38"/>
    </row>
    <row r="185" spans="1:20" s="4" customFormat="1" ht="15.75" customHeight="1">
      <c r="A185" s="277"/>
      <c r="B185" s="277"/>
      <c r="C185" s="62"/>
      <c r="D185" s="51"/>
      <c r="E185" s="51"/>
      <c r="F185" s="51"/>
      <c r="G185" s="51"/>
      <c r="H185" s="45"/>
      <c r="I185" s="100"/>
      <c r="J185" s="182"/>
      <c r="K185" s="182"/>
      <c r="L185" s="100" t="s">
        <v>2</v>
      </c>
      <c r="M185" s="182"/>
      <c r="N185" s="100" t="s">
        <v>2</v>
      </c>
      <c r="O185" s="51"/>
      <c r="P185" s="51"/>
      <c r="Q185" s="51"/>
      <c r="R185" s="51"/>
      <c r="S185" s="51"/>
      <c r="T185" s="38"/>
    </row>
    <row r="186" spans="1:20" s="4" customFormat="1" ht="14.25" customHeight="1">
      <c r="A186" s="277"/>
      <c r="B186" s="277"/>
      <c r="C186" s="62"/>
      <c r="D186" s="51"/>
      <c r="E186" s="51"/>
      <c r="F186" s="51"/>
      <c r="G186" s="51"/>
      <c r="H186" s="45"/>
      <c r="I186" s="100"/>
      <c r="J186" s="182"/>
      <c r="K186" s="182"/>
      <c r="L186" s="182"/>
      <c r="M186" s="182"/>
      <c r="N186" s="182"/>
      <c r="O186" s="51"/>
      <c r="P186" s="51"/>
      <c r="Q186" s="51"/>
      <c r="R186" s="51"/>
      <c r="S186" s="51"/>
      <c r="T186" s="38"/>
    </row>
    <row r="187" spans="1:20" s="4" customFormat="1" ht="18" customHeight="1">
      <c r="A187" s="277"/>
      <c r="B187" s="39" t="s">
        <v>240</v>
      </c>
      <c r="D187" s="51"/>
      <c r="E187" s="51"/>
      <c r="F187" s="51"/>
      <c r="G187" s="51"/>
      <c r="H187" s="236"/>
      <c r="I187" s="100"/>
      <c r="K187" s="182"/>
      <c r="L187" s="160">
        <v>1198000</v>
      </c>
      <c r="M187" s="182"/>
      <c r="N187" s="160">
        <v>1167000</v>
      </c>
      <c r="O187" s="51"/>
      <c r="P187" s="51"/>
      <c r="Q187" s="51"/>
      <c r="R187" s="51"/>
      <c r="S187" s="51"/>
      <c r="T187" s="38"/>
    </row>
    <row r="188" spans="1:20" s="4" customFormat="1" ht="18" customHeight="1">
      <c r="A188" s="277"/>
      <c r="B188" s="39" t="s">
        <v>207</v>
      </c>
      <c r="D188" s="51"/>
      <c r="E188" s="51"/>
      <c r="F188" s="51"/>
      <c r="G188" s="51"/>
      <c r="H188" s="237"/>
      <c r="I188" s="100"/>
      <c r="K188" s="182"/>
      <c r="L188" s="160">
        <v>2000</v>
      </c>
      <c r="M188" s="182"/>
      <c r="N188" s="160">
        <v>2000</v>
      </c>
      <c r="O188" s="51"/>
      <c r="P188" s="51"/>
      <c r="Q188" s="51"/>
      <c r="R188" s="51"/>
      <c r="S188" s="51"/>
      <c r="T188" s="38"/>
    </row>
    <row r="189" spans="1:20" s="4" customFormat="1" ht="18" customHeight="1">
      <c r="A189" s="277"/>
      <c r="B189" s="39" t="s">
        <v>249</v>
      </c>
      <c r="D189" s="51"/>
      <c r="E189" s="51"/>
      <c r="F189" s="51"/>
      <c r="G189" s="51"/>
      <c r="H189" s="237"/>
      <c r="I189" s="100"/>
      <c r="K189" s="182"/>
      <c r="L189" s="160">
        <v>4000</v>
      </c>
      <c r="M189" s="182"/>
      <c r="N189" s="160">
        <v>4000</v>
      </c>
      <c r="O189" s="51"/>
      <c r="P189" s="51"/>
      <c r="Q189" s="51"/>
      <c r="R189" s="51"/>
      <c r="S189" s="51"/>
      <c r="T189" s="38"/>
    </row>
    <row r="190" spans="1:20" s="4" customFormat="1" ht="18" customHeight="1">
      <c r="A190" s="277"/>
      <c r="B190" s="62" t="s">
        <v>208</v>
      </c>
      <c r="D190" s="51"/>
      <c r="E190" s="51"/>
      <c r="F190" s="51"/>
      <c r="G190" s="51"/>
      <c r="H190" s="237"/>
      <c r="I190" s="100"/>
      <c r="K190" s="182"/>
      <c r="L190" s="160">
        <v>-6000</v>
      </c>
      <c r="M190" s="182"/>
      <c r="N190" s="160">
        <v>-6000</v>
      </c>
      <c r="O190" s="51"/>
      <c r="P190" s="51"/>
      <c r="Q190" s="51"/>
      <c r="R190" s="51"/>
      <c r="S190" s="51"/>
      <c r="T190" s="38"/>
    </row>
    <row r="191" spans="1:20" s="4" customFormat="1" ht="18" customHeight="1" thickBot="1">
      <c r="A191" s="277"/>
      <c r="B191" s="62" t="s">
        <v>244</v>
      </c>
      <c r="D191" s="51"/>
      <c r="E191" s="51"/>
      <c r="F191" s="51"/>
      <c r="G191" s="51"/>
      <c r="H191" s="236"/>
      <c r="I191" s="100"/>
      <c r="K191" s="182"/>
      <c r="L191" s="289">
        <f>SUM(L187:L190)</f>
        <v>1198000</v>
      </c>
      <c r="M191" s="182"/>
      <c r="N191" s="128">
        <f>SUM(N187:N190)</f>
        <v>1167000</v>
      </c>
      <c r="O191" s="51"/>
      <c r="P191" s="51"/>
      <c r="Q191" s="51"/>
      <c r="R191" s="51"/>
      <c r="S191" s="51"/>
      <c r="T191" s="38"/>
    </row>
    <row r="192" spans="1:20" s="4" customFormat="1" ht="18" customHeight="1" thickTop="1">
      <c r="A192" s="277"/>
      <c r="B192" s="277"/>
      <c r="C192" s="62"/>
      <c r="D192" s="51"/>
      <c r="E192" s="51"/>
      <c r="F192" s="51"/>
      <c r="G192" s="51"/>
      <c r="H192" s="237"/>
      <c r="I192" s="100"/>
      <c r="K192" s="182"/>
      <c r="L192" s="119"/>
      <c r="M192" s="182"/>
      <c r="N192" s="119"/>
      <c r="O192" s="51"/>
      <c r="P192" s="51"/>
      <c r="Q192" s="51"/>
      <c r="R192" s="51"/>
      <c r="S192" s="51"/>
      <c r="T192" s="38"/>
    </row>
    <row r="193" spans="1:20" s="4" customFormat="1" ht="18" customHeight="1">
      <c r="A193" s="277"/>
      <c r="B193" s="62" t="s">
        <v>245</v>
      </c>
      <c r="D193" s="51"/>
      <c r="E193" s="51"/>
      <c r="F193" s="51"/>
      <c r="G193" s="51"/>
      <c r="H193" s="237"/>
      <c r="I193" s="100"/>
      <c r="K193" s="182"/>
      <c r="L193" s="160">
        <f>L191</f>
        <v>1198000</v>
      </c>
      <c r="M193" s="182"/>
      <c r="N193" s="178"/>
      <c r="O193" s="51"/>
      <c r="P193" s="51"/>
      <c r="Q193" s="51"/>
      <c r="R193" s="51"/>
      <c r="S193" s="51"/>
      <c r="T193" s="38"/>
    </row>
    <row r="194" spans="1:20" s="4" customFormat="1" ht="18" customHeight="1">
      <c r="A194" s="277"/>
      <c r="B194" s="62" t="s">
        <v>215</v>
      </c>
      <c r="D194" s="51"/>
      <c r="E194" s="51"/>
      <c r="F194" s="51"/>
      <c r="G194" s="51"/>
      <c r="H194" s="237"/>
      <c r="I194" s="100"/>
      <c r="K194" s="100"/>
      <c r="L194" s="124">
        <v>0</v>
      </c>
      <c r="M194" s="100"/>
      <c r="N194" s="119"/>
      <c r="O194" s="51"/>
      <c r="P194" s="51"/>
      <c r="Q194" s="51"/>
      <c r="R194" s="51"/>
      <c r="S194" s="51"/>
      <c r="T194" s="38"/>
    </row>
    <row r="195" spans="1:20" s="4" customFormat="1" ht="18" customHeight="1" thickBot="1">
      <c r="A195" s="277"/>
      <c r="B195" s="62" t="s">
        <v>179</v>
      </c>
      <c r="D195" s="51"/>
      <c r="E195" s="51"/>
      <c r="F195" s="51"/>
      <c r="G195" s="51"/>
      <c r="H195" s="237"/>
      <c r="I195" s="100"/>
      <c r="J195" s="100"/>
      <c r="K195" s="100"/>
      <c r="L195" s="289">
        <f>SUM(L193:L194)</f>
        <v>1198000</v>
      </c>
      <c r="M195" s="100"/>
      <c r="N195" s="177"/>
      <c r="O195" s="51"/>
      <c r="P195" s="51"/>
      <c r="Q195" s="51"/>
      <c r="R195" s="51"/>
      <c r="S195" s="51"/>
      <c r="T195" s="38"/>
    </row>
    <row r="196" spans="1:20" s="4" customFormat="1" ht="18" customHeight="1" thickTop="1">
      <c r="A196" s="277"/>
      <c r="B196" s="277"/>
      <c r="C196" s="62"/>
      <c r="D196" s="51"/>
      <c r="E196" s="51"/>
      <c r="F196" s="51"/>
      <c r="G196" s="51"/>
      <c r="H196" s="237"/>
      <c r="I196" s="100"/>
      <c r="J196" s="100"/>
      <c r="K196" s="100"/>
      <c r="L196" s="298"/>
      <c r="M196" s="100"/>
      <c r="N196" s="177"/>
      <c r="O196" s="51"/>
      <c r="P196" s="51"/>
      <c r="Q196" s="51"/>
      <c r="R196" s="51"/>
      <c r="S196" s="51"/>
      <c r="T196" s="38"/>
    </row>
    <row r="197" spans="1:20" s="4" customFormat="1" ht="18" customHeight="1">
      <c r="A197" s="278">
        <v>11</v>
      </c>
      <c r="B197" s="268" t="s">
        <v>180</v>
      </c>
      <c r="D197" s="51"/>
      <c r="E197" s="51"/>
      <c r="F197" s="51"/>
      <c r="G197" s="51"/>
      <c r="H197" s="237"/>
      <c r="I197" s="100"/>
      <c r="J197" s="100"/>
      <c r="K197" s="100"/>
      <c r="L197" s="45"/>
      <c r="M197" s="100"/>
      <c r="N197" s="142"/>
      <c r="O197" s="51"/>
      <c r="P197" s="51"/>
      <c r="Q197" s="51"/>
      <c r="R197" s="51"/>
      <c r="S197" s="51"/>
      <c r="T197" s="38"/>
    </row>
    <row r="198" spans="1:20" s="4" customFormat="1" ht="15.75" customHeight="1">
      <c r="A198" s="278"/>
      <c r="B198" s="278"/>
      <c r="C198" s="54"/>
      <c r="D198" s="51"/>
      <c r="E198" s="51"/>
      <c r="F198" s="51"/>
      <c r="G198" s="51"/>
      <c r="H198" s="237"/>
      <c r="I198" s="100"/>
      <c r="J198" s="100"/>
      <c r="K198" s="100"/>
      <c r="L198" s="45"/>
      <c r="M198" s="100"/>
      <c r="N198" s="238"/>
      <c r="O198" s="51"/>
      <c r="P198" s="51"/>
      <c r="Q198" s="51"/>
      <c r="R198" s="51"/>
      <c r="S198" s="51"/>
      <c r="T198" s="38"/>
    </row>
    <row r="199" spans="1:20" s="4" customFormat="1" ht="18" customHeight="1">
      <c r="A199" s="277"/>
      <c r="B199" s="62" t="s">
        <v>185</v>
      </c>
      <c r="D199" s="51"/>
      <c r="E199" s="51"/>
      <c r="F199" s="51"/>
      <c r="G199" s="51"/>
      <c r="H199" s="45"/>
      <c r="I199" s="100"/>
      <c r="J199" s="100"/>
      <c r="K199" s="100"/>
      <c r="L199" s="45"/>
      <c r="M199" s="100"/>
      <c r="N199" s="100"/>
      <c r="O199" s="51"/>
      <c r="P199" s="51"/>
      <c r="Q199" s="51"/>
      <c r="R199" s="51"/>
      <c r="S199" s="51"/>
      <c r="T199" s="38"/>
    </row>
    <row r="200" spans="1:20" s="4" customFormat="1" ht="16.5" customHeight="1">
      <c r="A200" s="277"/>
      <c r="B200" s="277"/>
      <c r="C200" s="62" t="s">
        <v>9</v>
      </c>
      <c r="D200" s="51"/>
      <c r="E200" s="51"/>
      <c r="F200" s="51"/>
      <c r="G200" s="51"/>
      <c r="H200" s="45"/>
      <c r="I200" s="100"/>
      <c r="J200" s="100"/>
      <c r="K200" s="100"/>
      <c r="L200" s="45"/>
      <c r="M200" s="100"/>
      <c r="N200" s="100" t="s">
        <v>2</v>
      </c>
      <c r="O200" s="51"/>
      <c r="P200" s="51"/>
      <c r="Q200" s="51"/>
      <c r="R200" s="51"/>
      <c r="S200" s="51"/>
      <c r="T200" s="38"/>
    </row>
    <row r="201" spans="1:20" s="4" customFormat="1" ht="18" customHeight="1">
      <c r="A201" s="277"/>
      <c r="B201" s="277"/>
      <c r="C201" s="62"/>
      <c r="D201" s="51"/>
      <c r="E201" s="51"/>
      <c r="F201" s="51"/>
      <c r="G201" s="51"/>
      <c r="H201" s="45"/>
      <c r="I201" s="100"/>
      <c r="J201" s="100"/>
      <c r="K201" s="100"/>
      <c r="L201" s="45"/>
      <c r="M201" s="100"/>
      <c r="N201" s="265"/>
      <c r="O201" s="51"/>
      <c r="P201" s="51"/>
      <c r="Q201" s="51"/>
      <c r="R201" s="51"/>
      <c r="S201" s="51"/>
      <c r="T201" s="38"/>
    </row>
    <row r="202" spans="1:20" s="4" customFormat="1" ht="18" customHeight="1">
      <c r="A202" s="277"/>
      <c r="B202" s="62" t="s">
        <v>246</v>
      </c>
      <c r="D202" s="51"/>
      <c r="E202" s="51"/>
      <c r="F202" s="51"/>
      <c r="G202" s="51"/>
      <c r="H202" s="45"/>
      <c r="I202" s="100"/>
      <c r="J202" s="100"/>
      <c r="K202" s="100"/>
      <c r="L202" s="45"/>
      <c r="M202" s="100"/>
      <c r="N202" s="290">
        <v>0</v>
      </c>
      <c r="O202" s="51"/>
      <c r="P202" s="51"/>
      <c r="Q202" s="51"/>
      <c r="R202" s="51"/>
      <c r="S202" s="51"/>
      <c r="T202" s="38"/>
    </row>
    <row r="203" spans="1:20" s="4" customFormat="1" ht="18" customHeight="1">
      <c r="A203" s="277"/>
      <c r="B203" s="79" t="s">
        <v>243</v>
      </c>
      <c r="D203" s="51"/>
      <c r="E203" s="51"/>
      <c r="F203" s="51"/>
      <c r="G203" s="51"/>
      <c r="H203" s="45"/>
      <c r="I203" s="100"/>
      <c r="J203" s="100"/>
      <c r="K203" s="100"/>
      <c r="L203" s="45"/>
      <c r="M203" s="100"/>
      <c r="N203" s="160">
        <f>L195</f>
        <v>1198000</v>
      </c>
      <c r="O203" s="51"/>
      <c r="P203" s="51"/>
      <c r="Q203" s="51"/>
      <c r="R203" s="51"/>
      <c r="S203" s="51"/>
      <c r="T203" s="38"/>
    </row>
    <row r="204" spans="1:20" s="4" customFormat="1" ht="18" customHeight="1">
      <c r="A204" s="277"/>
      <c r="B204" s="62" t="s">
        <v>186</v>
      </c>
      <c r="D204" s="51"/>
      <c r="E204" s="51"/>
      <c r="F204" s="51"/>
      <c r="G204" s="51"/>
      <c r="H204" s="51"/>
      <c r="I204" s="51"/>
      <c r="J204" s="51"/>
      <c r="K204" s="51"/>
      <c r="L204" s="51"/>
      <c r="M204" s="51"/>
      <c r="N204" s="249">
        <v>0</v>
      </c>
      <c r="O204" s="51"/>
      <c r="P204" s="51"/>
      <c r="Q204" s="51"/>
      <c r="R204" s="51"/>
      <c r="S204" s="51"/>
      <c r="T204" s="38"/>
    </row>
    <row r="205" spans="1:20" s="4" customFormat="1" ht="18" customHeight="1">
      <c r="A205" s="277"/>
      <c r="B205" s="62" t="s">
        <v>216</v>
      </c>
      <c r="D205" s="51"/>
      <c r="E205" s="51"/>
      <c r="F205" s="51"/>
      <c r="G205" s="51"/>
      <c r="H205" s="51"/>
      <c r="I205" s="51"/>
      <c r="J205" s="51"/>
      <c r="K205" s="51"/>
      <c r="L205" s="51"/>
      <c r="M205" s="51"/>
      <c r="N205" s="371">
        <f>SUM(N203:N204)</f>
        <v>1198000</v>
      </c>
      <c r="O205" s="51"/>
      <c r="P205" s="51"/>
      <c r="Q205" s="51"/>
      <c r="R205" s="51"/>
      <c r="S205" s="51"/>
      <c r="T205" s="38"/>
    </row>
    <row r="206" spans="1:20" s="4" customFormat="1" ht="18" customHeight="1">
      <c r="A206" s="277"/>
      <c r="B206" s="62" t="s">
        <v>238</v>
      </c>
      <c r="D206" s="51"/>
      <c r="E206" s="51"/>
      <c r="F206" s="51"/>
      <c r="G206" s="51"/>
      <c r="H206" s="51"/>
      <c r="I206" s="51"/>
      <c r="J206" s="51"/>
      <c r="K206" s="51"/>
      <c r="L206" s="51"/>
      <c r="M206" s="51"/>
      <c r="N206" s="160">
        <f>-L189</f>
        <v>-4000</v>
      </c>
      <c r="O206" s="51"/>
      <c r="P206" s="51"/>
      <c r="Q206" s="51"/>
      <c r="R206" s="51"/>
      <c r="S206" s="51"/>
      <c r="T206" s="38"/>
    </row>
    <row r="207" spans="1:20" s="4" customFormat="1" ht="18" customHeight="1" thickBot="1">
      <c r="A207" s="277"/>
      <c r="B207" s="62" t="s">
        <v>217</v>
      </c>
      <c r="D207" s="51"/>
      <c r="E207" s="51"/>
      <c r="F207" s="51"/>
      <c r="G207" s="51"/>
      <c r="H207" s="51"/>
      <c r="I207" s="51"/>
      <c r="J207" s="51"/>
      <c r="K207" s="51"/>
      <c r="L207" s="51"/>
      <c r="M207" s="51"/>
      <c r="N207" s="289">
        <f>+SUM(N205:N206)</f>
        <v>1194000</v>
      </c>
      <c r="O207" s="51"/>
      <c r="P207" s="51"/>
      <c r="Q207" s="51"/>
      <c r="R207" s="51"/>
      <c r="S207" s="51"/>
      <c r="T207" s="38"/>
    </row>
    <row r="208" spans="1:20" s="4" customFormat="1" ht="18" customHeight="1" thickTop="1">
      <c r="A208" s="277"/>
      <c r="B208" s="277"/>
      <c r="C208" s="62"/>
      <c r="D208" s="51"/>
      <c r="E208" s="51"/>
      <c r="F208" s="51"/>
      <c r="G208" s="51"/>
      <c r="H208" s="51"/>
      <c r="I208" s="51"/>
      <c r="J208" s="51"/>
      <c r="K208" s="51"/>
      <c r="L208" s="51"/>
      <c r="M208" s="51"/>
      <c r="N208" s="290"/>
      <c r="O208" s="51"/>
      <c r="P208" s="51"/>
      <c r="Q208" s="51"/>
      <c r="R208" s="51"/>
      <c r="S208" s="51"/>
      <c r="T208" s="38"/>
    </row>
    <row r="209" spans="1:20" s="4" customFormat="1" ht="18" customHeight="1">
      <c r="A209" s="277"/>
      <c r="B209" s="291" t="s">
        <v>247</v>
      </c>
      <c r="D209" s="51"/>
      <c r="E209" s="51"/>
      <c r="F209" s="51"/>
      <c r="G209" s="51"/>
      <c r="H209" s="51"/>
      <c r="I209" s="51"/>
      <c r="J209" s="51"/>
      <c r="K209" s="51"/>
      <c r="L209" s="51"/>
      <c r="M209" s="51"/>
      <c r="N209" s="266"/>
      <c r="O209" s="51"/>
      <c r="P209" s="51"/>
      <c r="Q209" s="51"/>
      <c r="R209" s="51"/>
      <c r="S209" s="51"/>
      <c r="T209" s="38"/>
    </row>
    <row r="210" spans="1:20" s="4" customFormat="1" ht="18" customHeight="1">
      <c r="A210" s="277"/>
      <c r="B210" s="291"/>
      <c r="D210" s="51"/>
      <c r="E210" s="51"/>
      <c r="F210" s="51"/>
      <c r="G210" s="51"/>
      <c r="H210" s="51"/>
      <c r="I210" s="51"/>
      <c r="J210" s="51"/>
      <c r="K210" s="51"/>
      <c r="L210" s="51"/>
      <c r="M210" s="51"/>
      <c r="N210" s="266"/>
      <c r="O210" s="51"/>
      <c r="P210" s="51"/>
      <c r="Q210" s="51"/>
      <c r="R210" s="51"/>
      <c r="S210" s="51"/>
      <c r="T210" s="38"/>
    </row>
    <row r="211" spans="1:20" s="4" customFormat="1" ht="18" customHeight="1">
      <c r="A211" s="277"/>
      <c r="B211" s="277"/>
      <c r="C211" s="62"/>
      <c r="D211" s="51"/>
      <c r="E211" s="51"/>
      <c r="F211" s="51"/>
      <c r="G211" s="51"/>
      <c r="H211" s="51"/>
      <c r="I211" s="51"/>
      <c r="J211" s="51"/>
      <c r="K211" s="51"/>
      <c r="L211" s="51"/>
      <c r="M211" s="51"/>
      <c r="N211" s="239"/>
      <c r="O211" s="51"/>
      <c r="P211" s="51"/>
      <c r="Q211" s="51"/>
      <c r="R211" s="51"/>
      <c r="S211" s="51"/>
      <c r="T211" s="38"/>
    </row>
    <row r="212" spans="1:19" s="4" customFormat="1" ht="18.75">
      <c r="A212" s="278">
        <v>12</v>
      </c>
      <c r="B212" s="524" t="s">
        <v>213</v>
      </c>
      <c r="C212" s="524"/>
      <c r="D212" s="524"/>
      <c r="E212" s="524"/>
      <c r="F212" s="524"/>
      <c r="G212" s="524"/>
      <c r="H212" s="524"/>
      <c r="I212" s="524"/>
      <c r="J212" s="524"/>
      <c r="K212" s="524"/>
      <c r="L212" s="524"/>
      <c r="M212" s="524"/>
      <c r="N212" s="524"/>
      <c r="O212" s="49"/>
      <c r="P212" s="49"/>
      <c r="Q212" s="49"/>
      <c r="R212" s="49"/>
      <c r="S212" s="46"/>
    </row>
    <row r="213" spans="1:19" s="4" customFormat="1" ht="18.75">
      <c r="A213" s="278"/>
      <c r="B213" s="524"/>
      <c r="C213" s="524"/>
      <c r="D213" s="524"/>
      <c r="E213" s="524"/>
      <c r="F213" s="524"/>
      <c r="G213" s="524"/>
      <c r="H213" s="524"/>
      <c r="I213" s="524"/>
      <c r="J213" s="524"/>
      <c r="K213" s="524"/>
      <c r="L213" s="524"/>
      <c r="M213" s="524"/>
      <c r="N213" s="524"/>
      <c r="O213" s="49"/>
      <c r="P213" s="49"/>
      <c r="Q213" s="49"/>
      <c r="R213" s="49"/>
      <c r="S213" s="46"/>
    </row>
    <row r="214" spans="1:19" s="4" customFormat="1" ht="18" customHeight="1">
      <c r="A214" s="278"/>
      <c r="B214" s="278"/>
      <c r="C214" s="50"/>
      <c r="D214" s="46"/>
      <c r="E214" s="46"/>
      <c r="F214" s="46"/>
      <c r="G214" s="46"/>
      <c r="H214" s="46"/>
      <c r="I214" s="46"/>
      <c r="J214" s="46"/>
      <c r="K214" s="46"/>
      <c r="L214" s="49"/>
      <c r="M214" s="49"/>
      <c r="N214" s="49"/>
      <c r="O214" s="49"/>
      <c r="Q214" s="97"/>
      <c r="R214" s="49"/>
      <c r="S214" s="46"/>
    </row>
    <row r="215" spans="1:19" s="4" customFormat="1" ht="18" customHeight="1">
      <c r="A215" s="278"/>
      <c r="B215" s="278"/>
      <c r="C215" s="50"/>
      <c r="D215" s="46"/>
      <c r="E215" s="46"/>
      <c r="F215" s="46"/>
      <c r="G215" s="46"/>
      <c r="H215" s="46"/>
      <c r="I215" s="46"/>
      <c r="J215" s="46"/>
      <c r="K215" s="46"/>
      <c r="L215" s="49"/>
      <c r="M215" s="49"/>
      <c r="N215" s="49"/>
      <c r="O215" s="49"/>
      <c r="Q215" s="39"/>
      <c r="R215" s="49"/>
      <c r="S215" s="46"/>
    </row>
    <row r="216" spans="1:19" s="4" customFormat="1" ht="18" customHeight="1">
      <c r="A216" s="278"/>
      <c r="B216" s="278"/>
      <c r="C216" s="50"/>
      <c r="D216" s="46"/>
      <c r="E216" s="46"/>
      <c r="F216" s="46"/>
      <c r="G216" s="46"/>
      <c r="H216" s="46"/>
      <c r="I216" s="46"/>
      <c r="J216" s="46"/>
      <c r="K216" s="46"/>
      <c r="L216" s="49"/>
      <c r="M216" s="49"/>
      <c r="N216" s="49"/>
      <c r="O216" s="49"/>
      <c r="Q216" s="97"/>
      <c r="R216" s="49"/>
      <c r="S216" s="46"/>
    </row>
    <row r="217" spans="1:19" s="4" customFormat="1" ht="18" customHeight="1">
      <c r="A217" s="278"/>
      <c r="B217" s="278"/>
      <c r="C217" s="50"/>
      <c r="D217" s="46"/>
      <c r="E217" s="46"/>
      <c r="F217" s="46"/>
      <c r="G217" s="46"/>
      <c r="H217" s="46"/>
      <c r="I217" s="46"/>
      <c r="J217" s="46"/>
      <c r="K217" s="46"/>
      <c r="L217" s="49"/>
      <c r="M217" s="49"/>
      <c r="N217" s="49"/>
      <c r="O217" s="49"/>
      <c r="P217" s="49"/>
      <c r="Q217" s="49"/>
      <c r="R217" s="49"/>
      <c r="S217" s="46"/>
    </row>
    <row r="218" spans="1:19" s="4" customFormat="1" ht="18" customHeight="1">
      <c r="A218" s="278"/>
      <c r="B218" s="278"/>
      <c r="C218" s="50"/>
      <c r="D218" s="46"/>
      <c r="E218" s="46"/>
      <c r="F218" s="46"/>
      <c r="G218" s="46"/>
      <c r="H218" s="46"/>
      <c r="I218" s="46"/>
      <c r="J218" s="46"/>
      <c r="K218" s="46"/>
      <c r="L218" s="49"/>
      <c r="M218" s="49"/>
      <c r="N218" s="49"/>
      <c r="O218" s="49"/>
      <c r="P218" s="49"/>
      <c r="Q218" s="49"/>
      <c r="R218" s="49"/>
      <c r="S218" s="46"/>
    </row>
    <row r="219" spans="1:19" s="4" customFormat="1" ht="18" customHeight="1">
      <c r="A219" s="278"/>
      <c r="B219" s="278"/>
      <c r="C219" s="50"/>
      <c r="D219" s="46"/>
      <c r="E219" s="46"/>
      <c r="F219" s="46"/>
      <c r="G219" s="46"/>
      <c r="H219" s="46"/>
      <c r="I219" s="46"/>
      <c r="J219" s="46"/>
      <c r="K219" s="46"/>
      <c r="L219" s="49"/>
      <c r="M219" s="49"/>
      <c r="N219" s="49"/>
      <c r="O219" s="49"/>
      <c r="P219" s="49"/>
      <c r="Q219" s="49"/>
      <c r="R219" s="49"/>
      <c r="S219" s="46"/>
    </row>
    <row r="220" spans="1:19" s="4" customFormat="1" ht="14.25" customHeight="1">
      <c r="A220" s="278"/>
      <c r="B220" s="278"/>
      <c r="C220" s="50"/>
      <c r="D220" s="46"/>
      <c r="E220" s="46"/>
      <c r="F220" s="46"/>
      <c r="G220" s="46"/>
      <c r="H220" s="46"/>
      <c r="I220" s="46"/>
      <c r="J220" s="46"/>
      <c r="K220" s="46"/>
      <c r="L220" s="49"/>
      <c r="M220" s="49"/>
      <c r="N220" s="49"/>
      <c r="O220" s="49"/>
      <c r="P220" s="49"/>
      <c r="Q220" s="49"/>
      <c r="R220" s="49"/>
      <c r="S220" s="46"/>
    </row>
    <row r="221" spans="1:19" s="4" customFormat="1" ht="18" customHeight="1">
      <c r="A221" s="278"/>
      <c r="B221" s="278"/>
      <c r="C221" s="50"/>
      <c r="D221" s="46"/>
      <c r="E221" s="46"/>
      <c r="F221" s="46"/>
      <c r="G221" s="46"/>
      <c r="H221" s="46"/>
      <c r="I221" s="46"/>
      <c r="J221" s="46"/>
      <c r="K221" s="46"/>
      <c r="L221" s="49"/>
      <c r="M221" s="49"/>
      <c r="N221" s="49"/>
      <c r="O221" s="49"/>
      <c r="P221" s="49"/>
      <c r="Q221" s="49"/>
      <c r="R221" s="49"/>
      <c r="S221" s="46"/>
    </row>
    <row r="222" spans="1:19" s="4" customFormat="1" ht="18.75">
      <c r="A222" s="278"/>
      <c r="B222" s="278"/>
      <c r="C222" s="50"/>
      <c r="D222" s="46"/>
      <c r="E222" s="46"/>
      <c r="F222" s="46"/>
      <c r="G222" s="46"/>
      <c r="H222" s="46"/>
      <c r="I222" s="46"/>
      <c r="J222" s="46"/>
      <c r="K222" s="46"/>
      <c r="L222" s="49"/>
      <c r="M222" s="49"/>
      <c r="N222" s="49"/>
      <c r="O222" s="49"/>
      <c r="P222" s="49"/>
      <c r="Q222" s="49"/>
      <c r="R222" s="49"/>
      <c r="S222" s="46"/>
    </row>
    <row r="223" spans="1:19" s="4" customFormat="1" ht="15" customHeight="1">
      <c r="A223" s="278"/>
      <c r="B223" s="278"/>
      <c r="C223" s="50"/>
      <c r="D223" s="46"/>
      <c r="E223" s="46"/>
      <c r="F223" s="46"/>
      <c r="G223" s="46"/>
      <c r="H223" s="46"/>
      <c r="I223" s="46"/>
      <c r="J223" s="46"/>
      <c r="K223" s="46"/>
      <c r="L223" s="49"/>
      <c r="M223" s="49"/>
      <c r="N223" s="49"/>
      <c r="O223" s="49"/>
      <c r="P223" s="49"/>
      <c r="Q223" s="49"/>
      <c r="R223" s="49"/>
      <c r="S223" s="46"/>
    </row>
    <row r="224" spans="1:19" s="94" customFormat="1" ht="18" customHeight="1">
      <c r="A224" s="279">
        <v>13</v>
      </c>
      <c r="B224" s="522" t="s">
        <v>232</v>
      </c>
      <c r="C224" s="522"/>
      <c r="D224" s="522"/>
      <c r="E224" s="522"/>
      <c r="F224" s="522"/>
      <c r="G224" s="522"/>
      <c r="H224" s="522"/>
      <c r="I224" s="522"/>
      <c r="J224" s="522"/>
      <c r="K224" s="522"/>
      <c r="L224" s="522"/>
      <c r="M224" s="522"/>
      <c r="N224" s="522"/>
      <c r="O224" s="93"/>
      <c r="P224" s="93"/>
      <c r="Q224" s="93"/>
      <c r="R224" s="93"/>
      <c r="S224" s="93"/>
    </row>
    <row r="225" spans="1:19" s="94" customFormat="1" ht="18" customHeight="1">
      <c r="A225" s="279"/>
      <c r="B225" s="522"/>
      <c r="C225" s="522"/>
      <c r="D225" s="522"/>
      <c r="E225" s="522"/>
      <c r="F225" s="522"/>
      <c r="G225" s="522"/>
      <c r="H225" s="522"/>
      <c r="I225" s="522"/>
      <c r="J225" s="522"/>
      <c r="K225" s="522"/>
      <c r="L225" s="522"/>
      <c r="M225" s="522"/>
      <c r="N225" s="522"/>
      <c r="O225" s="93"/>
      <c r="P225" s="93"/>
      <c r="Q225" s="93"/>
      <c r="R225" s="93"/>
      <c r="S225" s="93"/>
    </row>
    <row r="226" spans="1:19" s="94" customFormat="1" ht="15.75" customHeight="1">
      <c r="A226" s="279"/>
      <c r="B226" s="279"/>
      <c r="C226" s="95"/>
      <c r="D226" s="93"/>
      <c r="E226" s="93"/>
      <c r="F226" s="93"/>
      <c r="G226" s="93"/>
      <c r="H226" s="93"/>
      <c r="I226" s="93"/>
      <c r="J226" s="93"/>
      <c r="K226" s="93"/>
      <c r="L226" s="93"/>
      <c r="M226" s="93"/>
      <c r="N226" s="93"/>
      <c r="O226" s="93"/>
      <c r="P226" s="93"/>
      <c r="Q226" s="201" t="s">
        <v>9</v>
      </c>
      <c r="R226" s="93"/>
      <c r="S226" s="93"/>
    </row>
    <row r="227" spans="1:28" s="94" customFormat="1" ht="16.5" customHeight="1">
      <c r="A227" s="279"/>
      <c r="B227" s="279"/>
      <c r="O227" s="56"/>
      <c r="P227" s="56"/>
      <c r="Q227" s="527"/>
      <c r="R227" s="527"/>
      <c r="S227" s="527"/>
      <c r="T227" s="527"/>
      <c r="U227" s="527"/>
      <c r="V227" s="527"/>
      <c r="W227" s="527"/>
      <c r="X227" s="527"/>
      <c r="Y227" s="527"/>
      <c r="Z227" s="527"/>
      <c r="AA227" s="527"/>
      <c r="AB227" s="527"/>
    </row>
    <row r="228" spans="1:28" s="94" customFormat="1" ht="18" customHeight="1">
      <c r="A228" s="279"/>
      <c r="B228" s="279"/>
      <c r="O228" s="56"/>
      <c r="P228" s="56"/>
      <c r="Q228" s="527"/>
      <c r="R228" s="527"/>
      <c r="S228" s="527"/>
      <c r="T228" s="527"/>
      <c r="U228" s="527"/>
      <c r="V228" s="527"/>
      <c r="W228" s="527"/>
      <c r="X228" s="527"/>
      <c r="Y228" s="527"/>
      <c r="Z228" s="527"/>
      <c r="AA228" s="527"/>
      <c r="AB228" s="527"/>
    </row>
    <row r="229" spans="1:28" s="94" customFormat="1" ht="18" customHeight="1">
      <c r="A229" s="279"/>
      <c r="B229" s="279"/>
      <c r="O229" s="56"/>
      <c r="P229" s="56"/>
      <c r="Q229" s="56"/>
      <c r="R229" s="56"/>
      <c r="S229" s="56"/>
      <c r="T229" s="56"/>
      <c r="U229" s="56"/>
      <c r="V229" s="56"/>
      <c r="W229" s="56"/>
      <c r="X229" s="56"/>
      <c r="Y229" s="56"/>
      <c r="Z229" s="56"/>
      <c r="AA229" s="56"/>
      <c r="AB229" s="56"/>
    </row>
    <row r="230" spans="1:28" s="94" customFormat="1" ht="18" customHeight="1">
      <c r="A230" s="279"/>
      <c r="B230" s="279"/>
      <c r="O230" s="56"/>
      <c r="P230" s="56"/>
      <c r="Q230" s="56"/>
      <c r="R230" s="56"/>
      <c r="S230" s="56"/>
      <c r="T230" s="56"/>
      <c r="U230" s="56"/>
      <c r="V230" s="56"/>
      <c r="W230" s="56"/>
      <c r="X230" s="56"/>
      <c r="Y230" s="56"/>
      <c r="Z230" s="56"/>
      <c r="AA230" s="56"/>
      <c r="AB230" s="56"/>
    </row>
    <row r="231" spans="1:28" s="94" customFormat="1" ht="18.75">
      <c r="A231" s="279"/>
      <c r="B231" s="279"/>
      <c r="O231" s="56"/>
      <c r="P231" s="56"/>
      <c r="Q231" s="527"/>
      <c r="R231" s="527"/>
      <c r="S231" s="527"/>
      <c r="T231" s="527"/>
      <c r="U231" s="527"/>
      <c r="V231" s="527"/>
      <c r="W231" s="527"/>
      <c r="X231" s="527"/>
      <c r="Y231" s="527"/>
      <c r="Z231" s="527"/>
      <c r="AA231" s="527"/>
      <c r="AB231" s="527"/>
    </row>
    <row r="232" spans="1:28" s="94" customFormat="1" ht="22.5" customHeight="1">
      <c r="A232" s="279"/>
      <c r="B232" s="279"/>
      <c r="O232" s="56"/>
      <c r="P232" s="56"/>
      <c r="Q232" s="202"/>
      <c r="R232" s="56"/>
      <c r="S232" s="56"/>
      <c r="T232" s="56"/>
      <c r="U232" s="56"/>
      <c r="V232" s="56"/>
      <c r="W232" s="56"/>
      <c r="X232" s="56"/>
      <c r="Y232" s="56"/>
      <c r="Z232" s="56"/>
      <c r="AA232" s="56"/>
      <c r="AB232" s="56"/>
    </row>
    <row r="233" spans="1:28" s="94" customFormat="1" ht="18.75">
      <c r="A233" s="279"/>
      <c r="B233" s="279"/>
      <c r="O233" s="56"/>
      <c r="P233" s="56"/>
      <c r="Q233" s="202"/>
      <c r="R233" s="56"/>
      <c r="S233" s="56"/>
      <c r="T233" s="56"/>
      <c r="U233" s="56"/>
      <c r="V233" s="56"/>
      <c r="W233" s="56"/>
      <c r="X233" s="56"/>
      <c r="Y233" s="56"/>
      <c r="Z233" s="56"/>
      <c r="AA233" s="56"/>
      <c r="AB233" s="56"/>
    </row>
    <row r="234" spans="1:28" s="94" customFormat="1" ht="18.75">
      <c r="A234" s="279"/>
      <c r="B234" s="279"/>
      <c r="O234" s="56"/>
      <c r="P234" s="56"/>
      <c r="Q234" s="56"/>
      <c r="R234" s="56"/>
      <c r="S234" s="56"/>
      <c r="T234" s="56"/>
      <c r="U234" s="56"/>
      <c r="V234" s="56"/>
      <c r="W234" s="56"/>
      <c r="X234" s="56"/>
      <c r="Y234" s="56"/>
      <c r="Z234" s="56"/>
      <c r="AA234" s="56"/>
      <c r="AB234" s="56"/>
    </row>
    <row r="235" spans="1:28" s="94" customFormat="1" ht="18.75">
      <c r="A235" s="279"/>
      <c r="B235" s="279"/>
      <c r="O235" s="56"/>
      <c r="P235" s="56"/>
      <c r="Q235" s="56"/>
      <c r="R235" s="56"/>
      <c r="S235" s="56"/>
      <c r="T235" s="56"/>
      <c r="U235" s="56"/>
      <c r="V235" s="56"/>
      <c r="W235" s="56"/>
      <c r="X235" s="56"/>
      <c r="Y235" s="56"/>
      <c r="Z235" s="56"/>
      <c r="AA235" s="56"/>
      <c r="AB235" s="56"/>
    </row>
    <row r="236" spans="1:19" s="4" customFormat="1" ht="18.75">
      <c r="A236" s="278">
        <v>14</v>
      </c>
      <c r="B236" s="268" t="s">
        <v>68</v>
      </c>
      <c r="D236" s="39"/>
      <c r="H236" s="52"/>
      <c r="I236" s="52"/>
      <c r="J236" s="8"/>
      <c r="K236" s="8"/>
      <c r="L236" s="52"/>
      <c r="M236" s="52"/>
      <c r="N236" s="52"/>
      <c r="O236" s="52"/>
      <c r="P236" s="52"/>
      <c r="Q236" s="52"/>
      <c r="R236" s="52"/>
      <c r="S236" s="8"/>
    </row>
    <row r="237" spans="1:19" s="4" customFormat="1" ht="15.75" customHeight="1">
      <c r="A237" s="278"/>
      <c r="B237" s="278"/>
      <c r="C237" s="50"/>
      <c r="D237" s="39"/>
      <c r="H237" s="52"/>
      <c r="I237" s="52"/>
      <c r="J237" s="8"/>
      <c r="K237" s="8"/>
      <c r="L237" s="52"/>
      <c r="M237" s="52"/>
      <c r="N237" s="52"/>
      <c r="O237" s="52"/>
      <c r="P237" s="52"/>
      <c r="Q237" s="52"/>
      <c r="R237" s="52"/>
      <c r="S237" s="8"/>
    </row>
    <row r="238" spans="1:19" s="4" customFormat="1" ht="18.75">
      <c r="A238" s="278"/>
      <c r="B238" s="278"/>
      <c r="C238" s="50"/>
      <c r="D238" s="39"/>
      <c r="H238" s="52"/>
      <c r="I238" s="52"/>
      <c r="J238" s="8"/>
      <c r="K238" s="8"/>
      <c r="L238" s="52"/>
      <c r="M238" s="52"/>
      <c r="N238" s="52"/>
      <c r="O238" s="52"/>
      <c r="P238" s="52"/>
      <c r="Q238" s="52"/>
      <c r="R238" s="52"/>
      <c r="S238" s="8"/>
    </row>
    <row r="239" spans="1:19" s="4" customFormat="1" ht="18" customHeight="1">
      <c r="A239" s="278"/>
      <c r="B239" s="278"/>
      <c r="C239" s="50"/>
      <c r="D239" s="39"/>
      <c r="H239" s="52"/>
      <c r="I239" s="52"/>
      <c r="J239" s="8"/>
      <c r="K239" s="8"/>
      <c r="L239" s="52"/>
      <c r="M239" s="52"/>
      <c r="N239" s="52"/>
      <c r="O239" s="52"/>
      <c r="P239" s="52"/>
      <c r="Q239" s="52"/>
      <c r="R239" s="52"/>
      <c r="S239" s="8"/>
    </row>
    <row r="240" spans="1:19" s="4" customFormat="1" ht="18" customHeight="1">
      <c r="A240" s="278"/>
      <c r="B240" s="278"/>
      <c r="C240" s="50"/>
      <c r="D240" s="39"/>
      <c r="H240" s="52"/>
      <c r="I240" s="52"/>
      <c r="J240" s="8"/>
      <c r="K240" s="8"/>
      <c r="L240" s="52"/>
      <c r="M240" s="52"/>
      <c r="N240" s="52"/>
      <c r="O240" s="52"/>
      <c r="P240" s="52"/>
      <c r="Q240" s="52"/>
      <c r="R240" s="52"/>
      <c r="S240" s="8"/>
    </row>
    <row r="241" spans="1:19" s="4" customFormat="1" ht="17.25" customHeight="1">
      <c r="A241" s="278"/>
      <c r="B241" s="278"/>
      <c r="C241" s="50"/>
      <c r="D241" s="39"/>
      <c r="H241" s="52"/>
      <c r="I241" s="52"/>
      <c r="J241" s="8"/>
      <c r="K241" s="8"/>
      <c r="L241" s="52"/>
      <c r="M241" s="52"/>
      <c r="N241" s="52"/>
      <c r="O241" s="52"/>
      <c r="P241" s="52"/>
      <c r="Q241" s="52"/>
      <c r="R241" s="52"/>
      <c r="S241" s="8"/>
    </row>
    <row r="242" spans="1:19" s="4" customFormat="1" ht="16.5" customHeight="1">
      <c r="A242" s="278"/>
      <c r="B242" s="278"/>
      <c r="C242" s="50"/>
      <c r="D242" s="39"/>
      <c r="H242" s="52"/>
      <c r="I242" s="52"/>
      <c r="J242" s="8"/>
      <c r="K242" s="8"/>
      <c r="L242" s="52"/>
      <c r="M242" s="52"/>
      <c r="N242" s="52"/>
      <c r="O242" s="52"/>
      <c r="P242" s="52"/>
      <c r="Q242" s="52"/>
      <c r="R242" s="52"/>
      <c r="S242" s="8"/>
    </row>
    <row r="243" spans="1:19" s="4" customFormat="1" ht="18" customHeight="1">
      <c r="A243" s="278"/>
      <c r="B243" s="278"/>
      <c r="C243" s="50"/>
      <c r="D243" s="39"/>
      <c r="H243" s="52"/>
      <c r="I243" s="52"/>
      <c r="J243" s="8"/>
      <c r="K243" s="8"/>
      <c r="L243" s="52"/>
      <c r="M243" s="52"/>
      <c r="N243" s="52"/>
      <c r="O243" s="52"/>
      <c r="P243" s="52"/>
      <c r="Q243" s="52"/>
      <c r="R243" s="52"/>
      <c r="S243" s="8"/>
    </row>
    <row r="244" spans="1:19" s="4" customFormat="1" ht="18.75">
      <c r="A244" s="278"/>
      <c r="B244" s="278"/>
      <c r="C244" s="50"/>
      <c r="D244" s="39"/>
      <c r="H244" s="52"/>
      <c r="I244" s="52"/>
      <c r="J244" s="8"/>
      <c r="K244" s="8"/>
      <c r="L244" s="52"/>
      <c r="M244" s="52"/>
      <c r="N244" s="52"/>
      <c r="O244" s="52"/>
      <c r="P244" s="52"/>
      <c r="Q244" s="52"/>
      <c r="R244" s="52"/>
      <c r="S244" s="8"/>
    </row>
    <row r="245" spans="1:19" s="4" customFormat="1" ht="18.75">
      <c r="A245" s="278"/>
      <c r="B245" s="278"/>
      <c r="C245" s="50"/>
      <c r="D245" s="39"/>
      <c r="H245" s="52"/>
      <c r="I245" s="52"/>
      <c r="J245" s="8"/>
      <c r="K245" s="8"/>
      <c r="L245" s="52"/>
      <c r="M245" s="52"/>
      <c r="N245" s="52"/>
      <c r="O245" s="52"/>
      <c r="P245" s="52"/>
      <c r="Q245" s="52"/>
      <c r="R245" s="52"/>
      <c r="S245" s="8"/>
    </row>
    <row r="246" spans="1:19" s="4" customFormat="1" ht="18" customHeight="1">
      <c r="A246" s="278">
        <v>15</v>
      </c>
      <c r="B246" s="268" t="s">
        <v>69</v>
      </c>
      <c r="D246" s="39"/>
      <c r="H246" s="52"/>
      <c r="I246" s="52"/>
      <c r="J246" s="8"/>
      <c r="K246" s="8"/>
      <c r="L246" s="52"/>
      <c r="M246" s="52"/>
      <c r="N246" s="52"/>
      <c r="O246" s="52"/>
      <c r="P246" s="52"/>
      <c r="Q246" s="52"/>
      <c r="R246" s="52"/>
      <c r="S246" s="8"/>
    </row>
    <row r="247" spans="1:19" s="4" customFormat="1" ht="18" customHeight="1">
      <c r="A247" s="278"/>
      <c r="B247" s="278"/>
      <c r="C247" s="54"/>
      <c r="D247" s="39"/>
      <c r="H247" s="52"/>
      <c r="I247" s="52"/>
      <c r="J247" s="8"/>
      <c r="K247" s="8"/>
      <c r="L247" s="52"/>
      <c r="M247" s="52"/>
      <c r="N247" s="52"/>
      <c r="O247" s="52"/>
      <c r="P247" s="52"/>
      <c r="Q247" s="52"/>
      <c r="R247" s="52"/>
      <c r="S247" s="8"/>
    </row>
    <row r="248" spans="1:19" s="4" customFormat="1" ht="18" customHeight="1">
      <c r="A248" s="280"/>
      <c r="B248" s="280"/>
      <c r="C248" s="39"/>
      <c r="D248" s="46"/>
      <c r="E248" s="46"/>
      <c r="F248" s="46"/>
      <c r="G248" s="46"/>
      <c r="H248" s="46"/>
      <c r="I248" s="46"/>
      <c r="J248" s="46"/>
      <c r="K248" s="46"/>
      <c r="L248" s="49"/>
      <c r="M248" s="49"/>
      <c r="N248" s="49"/>
      <c r="O248" s="49"/>
      <c r="P248" s="49"/>
      <c r="Q248" s="49"/>
      <c r="R248" s="49"/>
      <c r="S248" s="46"/>
    </row>
    <row r="249" spans="1:19" s="4" customFormat="1" ht="18" customHeight="1">
      <c r="A249" s="280"/>
      <c r="B249" s="280"/>
      <c r="C249" s="39"/>
      <c r="D249" s="46"/>
      <c r="E249" s="46"/>
      <c r="F249" s="46"/>
      <c r="G249" s="46"/>
      <c r="H249" s="46"/>
      <c r="I249" s="46"/>
      <c r="J249" s="46"/>
      <c r="K249" s="46"/>
      <c r="L249" s="49"/>
      <c r="M249" s="49"/>
      <c r="N249" s="49"/>
      <c r="O249" s="49"/>
      <c r="P249" s="49"/>
      <c r="Q249" s="49"/>
      <c r="R249" s="49"/>
      <c r="S249" s="46"/>
    </row>
    <row r="250" spans="1:19" s="4" customFormat="1" ht="18.75">
      <c r="A250" s="280"/>
      <c r="B250" s="280"/>
      <c r="C250" s="39"/>
      <c r="D250" s="46"/>
      <c r="E250" s="46"/>
      <c r="F250" s="46"/>
      <c r="G250" s="46"/>
      <c r="H250" s="46"/>
      <c r="I250" s="46"/>
      <c r="J250" s="46"/>
      <c r="K250" s="46"/>
      <c r="L250" s="49"/>
      <c r="M250" s="49"/>
      <c r="N250" s="49"/>
      <c r="O250" s="49"/>
      <c r="P250" s="49"/>
      <c r="Q250" s="49"/>
      <c r="R250" s="49"/>
      <c r="S250" s="46"/>
    </row>
    <row r="251" spans="1:19" s="4" customFormat="1" ht="18" customHeight="1">
      <c r="A251" s="278">
        <v>16</v>
      </c>
      <c r="B251" s="268" t="s">
        <v>209</v>
      </c>
      <c r="D251" s="46"/>
      <c r="E251" s="46"/>
      <c r="F251" s="46"/>
      <c r="G251" s="46"/>
      <c r="H251" s="46"/>
      <c r="I251" s="46"/>
      <c r="J251" s="46"/>
      <c r="K251" s="46"/>
      <c r="L251" s="49"/>
      <c r="M251" s="49"/>
      <c r="N251" s="49"/>
      <c r="O251" s="49"/>
      <c r="P251" s="49"/>
      <c r="Q251" s="49"/>
      <c r="R251" s="49"/>
      <c r="S251" s="46"/>
    </row>
    <row r="252" spans="1:19" s="4" customFormat="1" ht="18" customHeight="1">
      <c r="A252" s="278"/>
      <c r="B252" s="278"/>
      <c r="C252" s="50"/>
      <c r="D252" s="46"/>
      <c r="E252" s="46"/>
      <c r="F252" s="46"/>
      <c r="G252" s="46"/>
      <c r="H252" s="518" t="s">
        <v>93</v>
      </c>
      <c r="I252" s="518"/>
      <c r="J252" s="518"/>
      <c r="K252" s="49"/>
      <c r="L252" s="520" t="s">
        <v>78</v>
      </c>
      <c r="M252" s="520"/>
      <c r="N252" s="520"/>
      <c r="O252" s="49"/>
      <c r="P252" s="49"/>
      <c r="Q252" s="49"/>
      <c r="R252" s="49"/>
      <c r="S252" s="46"/>
    </row>
    <row r="253" spans="1:19" s="4" customFormat="1" ht="18" customHeight="1">
      <c r="A253" s="280"/>
      <c r="B253" s="280"/>
      <c r="C253" s="55"/>
      <c r="E253" s="63"/>
      <c r="G253" s="64"/>
      <c r="H253" s="518" t="s">
        <v>22</v>
      </c>
      <c r="I253" s="518"/>
      <c r="J253" s="518"/>
      <c r="K253" s="49"/>
      <c r="L253" s="520" t="s">
        <v>22</v>
      </c>
      <c r="M253" s="520"/>
      <c r="N253" s="520"/>
      <c r="O253" s="64"/>
      <c r="P253" s="64"/>
      <c r="Q253" s="64"/>
      <c r="R253" s="64"/>
      <c r="S253" s="46"/>
    </row>
    <row r="254" spans="1:18" s="4" customFormat="1" ht="18" customHeight="1">
      <c r="A254" s="280"/>
      <c r="B254" s="280"/>
      <c r="D254" s="55"/>
      <c r="E254" s="52"/>
      <c r="H254" s="45"/>
      <c r="I254" s="182"/>
      <c r="J254" s="243" t="str">
        <f>'format-pl a'!C10</f>
        <v>31.03.2009</v>
      </c>
      <c r="K254" s="185"/>
      <c r="L254" s="244"/>
      <c r="M254" s="243"/>
      <c r="N254" s="243" t="str">
        <f>J254</f>
        <v>31.03.2009</v>
      </c>
      <c r="O254" s="182"/>
      <c r="P254" s="65"/>
      <c r="Q254" s="65"/>
      <c r="R254" s="65"/>
    </row>
    <row r="255" spans="1:18" s="4" customFormat="1" ht="18" customHeight="1">
      <c r="A255" s="280"/>
      <c r="B255" s="280"/>
      <c r="D255" s="55"/>
      <c r="E255" s="52"/>
      <c r="H255" s="45"/>
      <c r="I255" s="100"/>
      <c r="J255" s="100" t="s">
        <v>2</v>
      </c>
      <c r="K255" s="100"/>
      <c r="L255" s="45"/>
      <c r="M255" s="100"/>
      <c r="N255" s="100" t="s">
        <v>2</v>
      </c>
      <c r="O255" s="100"/>
      <c r="P255" s="67"/>
      <c r="Q255" s="67"/>
      <c r="R255" s="67"/>
    </row>
    <row r="256" spans="1:18" s="4" customFormat="1" ht="17.25" customHeight="1">
      <c r="A256" s="280"/>
      <c r="B256" s="38" t="s">
        <v>90</v>
      </c>
      <c r="E256" s="69"/>
      <c r="I256" s="52"/>
      <c r="J256" s="8"/>
      <c r="K256" s="70"/>
      <c r="M256" s="52"/>
      <c r="N256" s="8"/>
      <c r="O256" s="52"/>
      <c r="P256" s="52"/>
      <c r="Q256" s="52"/>
      <c r="R256" s="52"/>
    </row>
    <row r="257" spans="1:18" s="4" customFormat="1" ht="16.5" customHeight="1">
      <c r="A257" s="280"/>
      <c r="B257" s="68" t="s">
        <v>199</v>
      </c>
      <c r="E257" s="69"/>
      <c r="I257" s="52"/>
      <c r="J257" s="245">
        <v>1433668.22666667</v>
      </c>
      <c r="K257" s="178"/>
      <c r="L257" s="245"/>
      <c r="M257" s="163"/>
      <c r="N257" s="245">
        <v>10954000</v>
      </c>
      <c r="O257" s="52"/>
      <c r="P257" s="52"/>
      <c r="Q257" s="52"/>
      <c r="R257" s="52"/>
    </row>
    <row r="258" spans="1:18" s="4" customFormat="1" ht="16.5" customHeight="1">
      <c r="A258" s="280"/>
      <c r="B258" s="68" t="s">
        <v>250</v>
      </c>
      <c r="E258" s="69"/>
      <c r="I258" s="52"/>
      <c r="J258" s="388">
        <v>0</v>
      </c>
      <c r="K258" s="178"/>
      <c r="L258" s="245"/>
      <c r="M258" s="163"/>
      <c r="N258" s="164">
        <v>1008000</v>
      </c>
      <c r="O258" s="52"/>
      <c r="P258" s="52"/>
      <c r="Q258" s="52"/>
      <c r="R258" s="52"/>
    </row>
    <row r="259" spans="1:18" s="4" customFormat="1" ht="18" customHeight="1">
      <c r="A259" s="280"/>
      <c r="B259" s="68"/>
      <c r="E259" s="69"/>
      <c r="I259" s="52"/>
      <c r="J259" s="287">
        <f>SUM(J257:J258)</f>
        <v>1433668.22666667</v>
      </c>
      <c r="K259" s="286"/>
      <c r="L259" s="287"/>
      <c r="M259" s="288"/>
      <c r="N259" s="287">
        <f>SUM(N257:N258)</f>
        <v>11962000</v>
      </c>
      <c r="O259" s="52"/>
      <c r="P259" s="52"/>
      <c r="Q259" s="52"/>
      <c r="R259" s="52"/>
    </row>
    <row r="260" spans="1:18" s="4" customFormat="1" ht="16.5" customHeight="1">
      <c r="A260" s="280"/>
      <c r="B260" s="68" t="s">
        <v>91</v>
      </c>
      <c r="E260" s="69"/>
      <c r="I260" s="38"/>
      <c r="J260" s="245"/>
      <c r="K260" s="245"/>
      <c r="L260" s="245"/>
      <c r="M260" s="245"/>
      <c r="N260" s="245"/>
      <c r="O260" s="52"/>
      <c r="P260" s="52"/>
      <c r="Q260" s="52"/>
      <c r="R260" s="52"/>
    </row>
    <row r="261" spans="1:18" s="4" customFormat="1" ht="16.5" customHeight="1">
      <c r="A261" s="280"/>
      <c r="B261" s="38" t="s">
        <v>199</v>
      </c>
      <c r="E261" s="69"/>
      <c r="I261" s="52"/>
      <c r="J261" s="245">
        <v>4612194.7224</v>
      </c>
      <c r="K261" s="178"/>
      <c r="L261" s="245"/>
      <c r="M261" s="163"/>
      <c r="N261" s="245">
        <v>11500000</v>
      </c>
      <c r="O261" s="52"/>
      <c r="P261" s="52"/>
      <c r="Q261" s="52"/>
      <c r="R261" s="52"/>
    </row>
    <row r="262" spans="1:18" s="4" customFormat="1" ht="15.75" customHeight="1">
      <c r="A262" s="280"/>
      <c r="B262" s="68" t="s">
        <v>250</v>
      </c>
      <c r="E262" s="69"/>
      <c r="I262" s="52"/>
      <c r="J262" s="249">
        <v>0</v>
      </c>
      <c r="K262" s="247"/>
      <c r="L262" s="246"/>
      <c r="M262" s="162"/>
      <c r="N262" s="246">
        <v>2318000</v>
      </c>
      <c r="O262" s="52"/>
      <c r="P262" s="52"/>
      <c r="Q262" s="52"/>
      <c r="R262" s="52"/>
    </row>
    <row r="263" spans="1:18" s="4" customFormat="1" ht="12.75" customHeight="1">
      <c r="A263" s="280"/>
      <c r="B263" s="280"/>
      <c r="C263" s="38"/>
      <c r="E263" s="69"/>
      <c r="I263" s="52"/>
      <c r="J263" s="195"/>
      <c r="K263" s="119"/>
      <c r="L263" s="196"/>
      <c r="M263" s="125"/>
      <c r="N263" s="195"/>
      <c r="O263" s="52"/>
      <c r="P263" s="52"/>
      <c r="Q263" s="52"/>
      <c r="R263" s="52"/>
    </row>
    <row r="264" spans="1:18" s="4" customFormat="1" ht="17.25" customHeight="1" thickBot="1">
      <c r="A264" s="280"/>
      <c r="B264" s="280"/>
      <c r="C264" s="38"/>
      <c r="E264" s="69"/>
      <c r="I264" s="52"/>
      <c r="J264" s="197">
        <f>J259+J261+J262</f>
        <v>6045862.949066671</v>
      </c>
      <c r="K264" s="198"/>
      <c r="L264" s="197"/>
      <c r="M264" s="199"/>
      <c r="N264" s="197">
        <f>N259+N261+N262</f>
        <v>25780000</v>
      </c>
      <c r="O264" s="52"/>
      <c r="P264" s="52"/>
      <c r="Q264" s="52"/>
      <c r="R264" s="52"/>
    </row>
    <row r="265" spans="1:18" s="4" customFormat="1" ht="18" customHeight="1" thickTop="1">
      <c r="A265" s="280"/>
      <c r="B265" s="280"/>
      <c r="C265" s="38"/>
      <c r="E265" s="69"/>
      <c r="I265" s="52"/>
      <c r="J265" s="195"/>
      <c r="K265" s="119"/>
      <c r="L265" s="195"/>
      <c r="M265" s="125"/>
      <c r="N265" s="195"/>
      <c r="O265" s="52"/>
      <c r="P265" s="52"/>
      <c r="Q265" s="52"/>
      <c r="R265" s="52"/>
    </row>
    <row r="266" spans="1:18" s="4" customFormat="1" ht="18" customHeight="1">
      <c r="A266" s="280"/>
      <c r="B266" s="280"/>
      <c r="C266" s="38"/>
      <c r="E266" s="69"/>
      <c r="F266" s="69"/>
      <c r="G266" s="69"/>
      <c r="H266" s="71"/>
      <c r="I266" s="52"/>
      <c r="J266" s="71"/>
      <c r="K266" s="70"/>
      <c r="L266" s="8"/>
      <c r="M266" s="52"/>
      <c r="N266" s="70"/>
      <c r="O266" s="372"/>
      <c r="P266" s="52"/>
      <c r="Q266" s="52"/>
      <c r="R266" s="52"/>
    </row>
    <row r="267" spans="1:19" s="4" customFormat="1" ht="18" customHeight="1">
      <c r="A267" s="280"/>
      <c r="B267" s="280"/>
      <c r="C267" s="46"/>
      <c r="D267" s="46"/>
      <c r="E267" s="46"/>
      <c r="F267" s="46"/>
      <c r="G267" s="46"/>
      <c r="H267" s="46"/>
      <c r="I267" s="46"/>
      <c r="J267" s="46"/>
      <c r="K267" s="46"/>
      <c r="L267" s="49"/>
      <c r="M267" s="49"/>
      <c r="N267" s="49"/>
      <c r="O267" s="373"/>
      <c r="P267" s="49"/>
      <c r="Q267" s="49"/>
      <c r="R267" s="49"/>
      <c r="S267" s="46"/>
    </row>
    <row r="268" spans="1:19" s="4" customFormat="1" ht="18" customHeight="1">
      <c r="A268" s="280"/>
      <c r="B268" s="280"/>
      <c r="C268" s="46"/>
      <c r="D268" s="46"/>
      <c r="E268" s="46"/>
      <c r="F268" s="46"/>
      <c r="G268" s="46"/>
      <c r="H268" s="46"/>
      <c r="I268" s="46"/>
      <c r="J268" s="46"/>
      <c r="K268" s="46"/>
      <c r="L268" s="49"/>
      <c r="M268" s="49"/>
      <c r="N268" s="49"/>
      <c r="O268" s="49"/>
      <c r="P268" s="49"/>
      <c r="Q268" s="49"/>
      <c r="R268" s="49"/>
      <c r="S268" s="46"/>
    </row>
    <row r="269" spans="1:19" s="4" customFormat="1" ht="18" customHeight="1">
      <c r="A269" s="280"/>
      <c r="B269" s="280"/>
      <c r="C269" s="46"/>
      <c r="D269" s="46"/>
      <c r="E269" s="46"/>
      <c r="F269" s="46"/>
      <c r="G269" s="46"/>
      <c r="H269" s="46"/>
      <c r="I269" s="46"/>
      <c r="J269" s="46"/>
      <c r="K269" s="46"/>
      <c r="L269" s="49"/>
      <c r="M269" s="49"/>
      <c r="N269" s="49"/>
      <c r="O269" s="49"/>
      <c r="P269" s="49"/>
      <c r="Q269" s="49"/>
      <c r="R269" s="49"/>
      <c r="S269" s="46"/>
    </row>
    <row r="270" spans="1:19" s="4" customFormat="1" ht="18.75">
      <c r="A270" s="280"/>
      <c r="B270" s="280"/>
      <c r="C270" s="46"/>
      <c r="D270" s="46"/>
      <c r="E270" s="46"/>
      <c r="F270" s="46"/>
      <c r="G270" s="46"/>
      <c r="H270" s="46"/>
      <c r="I270" s="46"/>
      <c r="J270" s="46"/>
      <c r="K270" s="46"/>
      <c r="L270" s="49"/>
      <c r="M270" s="49"/>
      <c r="N270" s="49"/>
      <c r="O270" s="49"/>
      <c r="P270" s="49"/>
      <c r="Q270" s="49"/>
      <c r="R270" s="49"/>
      <c r="S270" s="46"/>
    </row>
    <row r="271" spans="1:19" s="4" customFormat="1" ht="18" customHeight="1">
      <c r="A271" s="278">
        <v>17</v>
      </c>
      <c r="B271" s="268" t="s">
        <v>214</v>
      </c>
      <c r="D271" s="46"/>
      <c r="E271" s="46"/>
      <c r="F271" s="46"/>
      <c r="G271" s="46"/>
      <c r="H271" s="46"/>
      <c r="I271" s="46"/>
      <c r="J271" s="46"/>
      <c r="K271" s="46"/>
      <c r="L271" s="49"/>
      <c r="M271" s="49"/>
      <c r="N271" s="49"/>
      <c r="O271" s="49"/>
      <c r="P271" s="49"/>
      <c r="Q271" s="49"/>
      <c r="R271" s="49"/>
      <c r="S271" s="46"/>
    </row>
    <row r="272" spans="1:19" s="4" customFormat="1" ht="15" customHeight="1">
      <c r="A272" s="278"/>
      <c r="B272" s="278"/>
      <c r="C272" s="50"/>
      <c r="D272" s="46"/>
      <c r="E272" s="46"/>
      <c r="F272" s="46"/>
      <c r="G272" s="46"/>
      <c r="H272" s="46"/>
      <c r="I272" s="46"/>
      <c r="J272" s="46"/>
      <c r="K272" s="46"/>
      <c r="L272" s="49"/>
      <c r="M272" s="49"/>
      <c r="N272" s="49"/>
      <c r="O272" s="49"/>
      <c r="P272" s="49"/>
      <c r="Q272" s="49"/>
      <c r="R272" s="49"/>
      <c r="S272" s="46"/>
    </row>
    <row r="273" spans="1:19" s="4" customFormat="1" ht="15.75" customHeight="1">
      <c r="A273" s="280"/>
      <c r="B273" s="280"/>
      <c r="C273" s="60"/>
      <c r="D273" s="60"/>
      <c r="E273" s="60"/>
      <c r="F273" s="60"/>
      <c r="G273" s="60"/>
      <c r="H273" s="60"/>
      <c r="I273" s="60"/>
      <c r="J273" s="60"/>
      <c r="K273" s="60"/>
      <c r="L273" s="60"/>
      <c r="M273" s="60"/>
      <c r="N273" s="60"/>
      <c r="O273" s="51"/>
      <c r="P273" s="51"/>
      <c r="Q273" s="60"/>
      <c r="R273" s="60"/>
      <c r="S273" s="60"/>
    </row>
    <row r="274" spans="1:19" s="4" customFormat="1" ht="18" customHeight="1">
      <c r="A274" s="280"/>
      <c r="B274" s="280"/>
      <c r="C274" s="60"/>
      <c r="D274" s="60"/>
      <c r="E274" s="60"/>
      <c r="F274" s="60"/>
      <c r="G274" s="60"/>
      <c r="H274" s="60"/>
      <c r="I274" s="60"/>
      <c r="J274" s="60"/>
      <c r="K274" s="60"/>
      <c r="L274" s="60"/>
      <c r="M274" s="60"/>
      <c r="N274" s="60"/>
      <c r="O274" s="51"/>
      <c r="P274" s="51"/>
      <c r="Q274" s="60"/>
      <c r="R274" s="60"/>
      <c r="S274" s="60"/>
    </row>
    <row r="275" spans="1:19" s="4" customFormat="1" ht="18" customHeight="1">
      <c r="A275" s="280"/>
      <c r="B275" s="280"/>
      <c r="C275" s="60"/>
      <c r="D275" s="60"/>
      <c r="E275" s="60"/>
      <c r="F275" s="60"/>
      <c r="G275" s="60"/>
      <c r="H275" s="60"/>
      <c r="I275" s="60"/>
      <c r="J275" s="60"/>
      <c r="K275" s="60"/>
      <c r="L275" s="60"/>
      <c r="M275" s="60"/>
      <c r="N275" s="60"/>
      <c r="O275" s="51"/>
      <c r="P275" s="51"/>
      <c r="Q275" s="60"/>
      <c r="R275" s="60"/>
      <c r="S275" s="60"/>
    </row>
    <row r="276" spans="1:19" s="4" customFormat="1" ht="18" customHeight="1">
      <c r="A276" s="278">
        <v>18</v>
      </c>
      <c r="B276" s="268" t="s">
        <v>70</v>
      </c>
      <c r="D276" s="46"/>
      <c r="E276" s="46"/>
      <c r="F276" s="46"/>
      <c r="G276" s="46"/>
      <c r="H276" s="46"/>
      <c r="I276" s="46"/>
      <c r="J276" s="46"/>
      <c r="K276" s="46"/>
      <c r="L276" s="49"/>
      <c r="M276" s="49"/>
      <c r="N276" s="49"/>
      <c r="O276" s="49"/>
      <c r="P276" s="49"/>
      <c r="Q276" s="49"/>
      <c r="R276" s="49"/>
      <c r="S276" s="46"/>
    </row>
    <row r="277" spans="1:19" s="4" customFormat="1" ht="14.25" customHeight="1">
      <c r="A277" s="278"/>
      <c r="B277" s="278"/>
      <c r="C277" s="50"/>
      <c r="D277" s="46"/>
      <c r="E277" s="46"/>
      <c r="F277" s="46"/>
      <c r="G277" s="46"/>
      <c r="H277" s="46"/>
      <c r="I277" s="46"/>
      <c r="J277" s="46"/>
      <c r="K277" s="46"/>
      <c r="L277" s="49"/>
      <c r="M277" s="49"/>
      <c r="N277" s="49"/>
      <c r="O277" s="49"/>
      <c r="P277" s="49"/>
      <c r="Q277" s="49"/>
      <c r="R277" s="49"/>
      <c r="S277" s="46"/>
    </row>
    <row r="278" spans="1:19" s="4" customFormat="1" ht="15.75" customHeight="1">
      <c r="A278" s="280"/>
      <c r="B278" s="98" t="s">
        <v>92</v>
      </c>
      <c r="D278" s="98"/>
      <c r="E278" s="98"/>
      <c r="F278" s="98"/>
      <c r="G278" s="98"/>
      <c r="H278" s="98"/>
      <c r="I278" s="98"/>
      <c r="J278" s="98"/>
      <c r="K278" s="98"/>
      <c r="L278" s="98"/>
      <c r="M278" s="98"/>
      <c r="N278" s="98"/>
      <c r="O278" s="98"/>
      <c r="P278" s="98"/>
      <c r="Q278" s="98"/>
      <c r="R278" s="98"/>
      <c r="S278" s="98"/>
    </row>
    <row r="279" spans="1:19" s="4" customFormat="1" ht="12.75" customHeight="1">
      <c r="A279" s="280"/>
      <c r="B279" s="280"/>
      <c r="C279" s="72"/>
      <c r="D279" s="72"/>
      <c r="E279" s="72"/>
      <c r="F279" s="72"/>
      <c r="G279" s="72"/>
      <c r="H279" s="72"/>
      <c r="I279" s="72"/>
      <c r="J279" s="72"/>
      <c r="K279" s="72"/>
      <c r="L279" s="72"/>
      <c r="M279" s="72"/>
      <c r="N279" s="72"/>
      <c r="O279" s="72"/>
      <c r="P279" s="72"/>
      <c r="Q279" s="72"/>
      <c r="R279" s="72"/>
      <c r="S279" s="72"/>
    </row>
    <row r="280" spans="1:19" s="4" customFormat="1" ht="17.25" customHeight="1">
      <c r="A280" s="278"/>
      <c r="B280" s="278"/>
      <c r="C280" s="72"/>
      <c r="D280" s="72"/>
      <c r="E280" s="72"/>
      <c r="G280" s="188"/>
      <c r="H280" s="519" t="s">
        <v>93</v>
      </c>
      <c r="I280" s="519"/>
      <c r="J280" s="519"/>
      <c r="K280" s="96"/>
      <c r="L280" s="519" t="s">
        <v>78</v>
      </c>
      <c r="M280" s="519"/>
      <c r="N280" s="519"/>
      <c r="O280" s="72"/>
      <c r="P280" s="72"/>
      <c r="Q280" s="72"/>
      <c r="R280" s="72"/>
      <c r="S280" s="72"/>
    </row>
    <row r="281" spans="1:19" s="4" customFormat="1" ht="16.5" customHeight="1">
      <c r="A281" s="278"/>
      <c r="B281" s="278"/>
      <c r="C281" s="72"/>
      <c r="D281" s="72"/>
      <c r="E281" s="72"/>
      <c r="G281" s="188"/>
      <c r="H281" s="519" t="s">
        <v>22</v>
      </c>
      <c r="I281" s="519"/>
      <c r="J281" s="519"/>
      <c r="K281" s="73"/>
      <c r="L281" s="519" t="s">
        <v>22</v>
      </c>
      <c r="M281" s="519"/>
      <c r="N281" s="519"/>
      <c r="O281" s="72"/>
      <c r="P281" s="72"/>
      <c r="Q281" s="72"/>
      <c r="R281" s="72"/>
      <c r="S281" s="72"/>
    </row>
    <row r="282" spans="1:19" s="4" customFormat="1" ht="18" customHeight="1">
      <c r="A282" s="278"/>
      <c r="B282" s="278"/>
      <c r="C282" s="72"/>
      <c r="D282" s="72"/>
      <c r="E282" s="72"/>
      <c r="H282" s="243" t="str">
        <f>'format-pl a'!C10</f>
        <v>31.03.2009</v>
      </c>
      <c r="I282" s="243"/>
      <c r="J282" s="243" t="str">
        <f>'format-pl a'!E10</f>
        <v>31.03.2008</v>
      </c>
      <c r="K282" s="185"/>
      <c r="L282" s="243" t="str">
        <f>H282</f>
        <v>31.03.2009</v>
      </c>
      <c r="M282" s="243"/>
      <c r="N282" s="243" t="str">
        <f>J282</f>
        <v>31.03.2008</v>
      </c>
      <c r="O282" s="72"/>
      <c r="P282" s="72"/>
      <c r="Q282" s="72"/>
      <c r="R282" s="72"/>
      <c r="S282" s="72"/>
    </row>
    <row r="283" spans="1:19" s="4" customFormat="1" ht="17.25" customHeight="1">
      <c r="A283" s="278"/>
      <c r="B283" s="278"/>
      <c r="C283" s="99"/>
      <c r="D283" s="72"/>
      <c r="E283" s="72"/>
      <c r="H283" s="221" t="s">
        <v>4</v>
      </c>
      <c r="I283" s="221"/>
      <c r="J283" s="221" t="s">
        <v>4</v>
      </c>
      <c r="K283" s="221"/>
      <c r="L283" s="221" t="s">
        <v>4</v>
      </c>
      <c r="M283" s="221"/>
      <c r="N283" s="221" t="s">
        <v>4</v>
      </c>
      <c r="O283" s="72"/>
      <c r="P283" s="72"/>
      <c r="Q283" s="72"/>
      <c r="R283" s="72"/>
      <c r="S283" s="72"/>
    </row>
    <row r="284" spans="1:19" s="4" customFormat="1" ht="18" customHeight="1">
      <c r="A284" s="278"/>
      <c r="B284" s="59" t="s">
        <v>264</v>
      </c>
      <c r="C284" s="366"/>
      <c r="D284" s="366"/>
      <c r="E284" s="366"/>
      <c r="H284" s="73"/>
      <c r="I284" s="73"/>
      <c r="J284" s="73"/>
      <c r="K284" s="73"/>
      <c r="L284" s="73"/>
      <c r="M284" s="72"/>
      <c r="N284" s="72"/>
      <c r="O284" s="72"/>
      <c r="P284" s="72"/>
      <c r="Q284" s="72"/>
      <c r="R284" s="72"/>
      <c r="S284" s="72"/>
    </row>
    <row r="285" spans="1:19" s="4" customFormat="1" ht="18" customHeight="1">
      <c r="A285" s="278"/>
      <c r="B285" s="4" t="s">
        <v>133</v>
      </c>
      <c r="C285" s="99"/>
      <c r="D285" s="72"/>
      <c r="H285" s="253">
        <v>0</v>
      </c>
      <c r="I285" s="254"/>
      <c r="J285" s="254">
        <v>0</v>
      </c>
      <c r="K285" s="254"/>
      <c r="L285" s="253">
        <v>0</v>
      </c>
      <c r="M285" s="255"/>
      <c r="N285" s="255">
        <v>0</v>
      </c>
      <c r="O285" s="72"/>
      <c r="P285" s="72"/>
      <c r="Q285" s="72"/>
      <c r="R285" s="72"/>
      <c r="S285" s="72"/>
    </row>
    <row r="286" spans="1:19" s="4" customFormat="1" ht="18" customHeight="1">
      <c r="A286" s="278"/>
      <c r="B286" s="4" t="s">
        <v>134</v>
      </c>
      <c r="C286" s="99"/>
      <c r="D286" s="72"/>
      <c r="H286" s="253">
        <v>0</v>
      </c>
      <c r="I286" s="254"/>
      <c r="J286" s="254">
        <v>0</v>
      </c>
      <c r="K286" s="254"/>
      <c r="L286" s="253">
        <v>1170</v>
      </c>
      <c r="M286" s="255"/>
      <c r="N286" s="255">
        <v>0</v>
      </c>
      <c r="O286" s="72"/>
      <c r="P286" s="72"/>
      <c r="Q286" s="72"/>
      <c r="R286" s="72"/>
      <c r="S286" s="72"/>
    </row>
    <row r="287" spans="1:19" s="4" customFormat="1" ht="18" customHeight="1" thickBot="1">
      <c r="A287" s="278"/>
      <c r="B287" s="4" t="s">
        <v>267</v>
      </c>
      <c r="C287" s="98"/>
      <c r="D287" s="72"/>
      <c r="H287" s="250">
        <v>0</v>
      </c>
      <c r="I287" s="250"/>
      <c r="J287" s="250">
        <v>0</v>
      </c>
      <c r="K287" s="251"/>
      <c r="L287" s="250">
        <v>0</v>
      </c>
      <c r="M287" s="252"/>
      <c r="N287" s="311">
        <v>0</v>
      </c>
      <c r="O287" s="67"/>
      <c r="P287" s="67"/>
      <c r="Q287" s="67"/>
      <c r="R287" s="67"/>
      <c r="S287" s="74"/>
    </row>
    <row r="288" spans="1:19" s="4" customFormat="1" ht="15" customHeight="1" thickTop="1">
      <c r="A288" s="278"/>
      <c r="B288" s="278"/>
      <c r="C288" s="99"/>
      <c r="D288" s="72"/>
      <c r="E288" s="72"/>
      <c r="H288" s="221"/>
      <c r="I288" s="221"/>
      <c r="J288" s="221"/>
      <c r="K288" s="221"/>
      <c r="L288" s="221"/>
      <c r="M288" s="221"/>
      <c r="N288" s="221"/>
      <c r="O288" s="72"/>
      <c r="P288" s="72"/>
      <c r="Q288" s="72"/>
      <c r="R288" s="72"/>
      <c r="S288" s="72"/>
    </row>
    <row r="289" spans="1:19" s="4" customFormat="1" ht="18" customHeight="1">
      <c r="A289" s="278"/>
      <c r="B289" s="59" t="s">
        <v>259</v>
      </c>
      <c r="C289" s="366"/>
      <c r="D289" s="366"/>
      <c r="E289" s="366"/>
      <c r="H289" s="73"/>
      <c r="I289" s="73"/>
      <c r="J289" s="73"/>
      <c r="K289" s="73"/>
      <c r="L289" s="73"/>
      <c r="M289" s="72"/>
      <c r="N289" s="72"/>
      <c r="O289" s="72"/>
      <c r="P289" s="72"/>
      <c r="Q289" s="72"/>
      <c r="R289" s="72"/>
      <c r="S289" s="72"/>
    </row>
    <row r="290" spans="1:19" s="4" customFormat="1" ht="18" customHeight="1">
      <c r="A290" s="278"/>
      <c r="B290" s="59" t="s">
        <v>260</v>
      </c>
      <c r="C290" s="366"/>
      <c r="D290" s="72"/>
      <c r="H290" s="73"/>
      <c r="I290" s="73"/>
      <c r="J290" s="73"/>
      <c r="K290" s="73"/>
      <c r="L290" s="73"/>
      <c r="M290" s="72"/>
      <c r="N290" s="72"/>
      <c r="O290" s="72"/>
      <c r="P290" s="72"/>
      <c r="Q290" s="72"/>
      <c r="R290" s="72"/>
      <c r="S290" s="72"/>
    </row>
    <row r="291" spans="1:19" s="4" customFormat="1" ht="18" customHeight="1">
      <c r="A291" s="278"/>
      <c r="B291" s="4" t="s">
        <v>133</v>
      </c>
      <c r="C291" s="99"/>
      <c r="D291" s="72"/>
      <c r="H291" s="253">
        <v>0</v>
      </c>
      <c r="I291" s="254"/>
      <c r="J291" s="254">
        <v>0</v>
      </c>
      <c r="K291" s="254"/>
      <c r="L291" s="253">
        <v>0</v>
      </c>
      <c r="M291" s="255"/>
      <c r="N291" s="255">
        <v>471</v>
      </c>
      <c r="O291" s="72"/>
      <c r="P291" s="72"/>
      <c r="Q291" s="72"/>
      <c r="R291" s="72"/>
      <c r="S291" s="72"/>
    </row>
    <row r="292" spans="1:19" s="4" customFormat="1" ht="18" customHeight="1">
      <c r="A292" s="278"/>
      <c r="B292" s="4" t="s">
        <v>134</v>
      </c>
      <c r="C292" s="99"/>
      <c r="D292" s="72"/>
      <c r="H292" s="253">
        <v>0</v>
      </c>
      <c r="I292" s="254"/>
      <c r="J292" s="254">
        <v>0</v>
      </c>
      <c r="K292" s="254"/>
      <c r="L292" s="253">
        <v>0</v>
      </c>
      <c r="M292" s="255"/>
      <c r="N292" s="255">
        <v>843</v>
      </c>
      <c r="O292" s="72"/>
      <c r="P292" s="72"/>
      <c r="Q292" s="72"/>
      <c r="R292" s="72"/>
      <c r="S292" s="72"/>
    </row>
    <row r="293" spans="1:19" s="4" customFormat="1" ht="18" customHeight="1" thickBot="1">
      <c r="A293" s="278"/>
      <c r="B293" s="4" t="s">
        <v>267</v>
      </c>
      <c r="C293" s="98"/>
      <c r="D293" s="72"/>
      <c r="H293" s="250">
        <v>0</v>
      </c>
      <c r="I293" s="250"/>
      <c r="J293" s="250">
        <v>0</v>
      </c>
      <c r="K293" s="251"/>
      <c r="L293" s="250">
        <v>0</v>
      </c>
      <c r="M293" s="252"/>
      <c r="N293" s="311">
        <v>372</v>
      </c>
      <c r="O293" s="67"/>
      <c r="P293" s="67"/>
      <c r="Q293" s="67"/>
      <c r="R293" s="67"/>
      <c r="S293" s="74"/>
    </row>
    <row r="294" spans="1:19" s="4" customFormat="1" ht="14.25" customHeight="1" thickTop="1">
      <c r="A294" s="278"/>
      <c r="B294" s="278"/>
      <c r="C294" s="72"/>
      <c r="D294" s="72"/>
      <c r="E294" s="72"/>
      <c r="F294" s="72"/>
      <c r="G294" s="72"/>
      <c r="H294" s="74"/>
      <c r="I294" s="67"/>
      <c r="J294" s="74"/>
      <c r="K294" s="66"/>
      <c r="L294" s="74"/>
      <c r="M294" s="67"/>
      <c r="N294" s="67"/>
      <c r="O294" s="67"/>
      <c r="P294" s="67"/>
      <c r="Q294" s="67"/>
      <c r="R294" s="67"/>
      <c r="S294" s="74"/>
    </row>
    <row r="295" spans="1:19" s="4" customFormat="1" ht="17.25" customHeight="1">
      <c r="A295" s="280"/>
      <c r="B295" s="4" t="s">
        <v>94</v>
      </c>
      <c r="D295" s="72"/>
      <c r="E295" s="72"/>
      <c r="F295" s="72"/>
      <c r="G295" s="72"/>
      <c r="H295" s="74"/>
      <c r="I295" s="67"/>
      <c r="J295" s="74"/>
      <c r="K295" s="66"/>
      <c r="L295" s="74"/>
      <c r="M295" s="67"/>
      <c r="N295" s="67"/>
      <c r="O295" s="67"/>
      <c r="P295" s="67"/>
      <c r="Q295" s="67"/>
      <c r="R295" s="67"/>
      <c r="S295" s="74"/>
    </row>
    <row r="296" spans="1:19" s="4" customFormat="1" ht="15.75" customHeight="1">
      <c r="A296" s="280"/>
      <c r="B296" s="280"/>
      <c r="D296" s="72"/>
      <c r="E296" s="72"/>
      <c r="F296" s="72"/>
      <c r="G296" s="72"/>
      <c r="H296" s="74"/>
      <c r="I296" s="67"/>
      <c r="J296" s="74"/>
      <c r="K296" s="66"/>
      <c r="L296" s="74"/>
      <c r="M296" s="67"/>
      <c r="N296" s="67"/>
      <c r="O296" s="67"/>
      <c r="P296" s="67"/>
      <c r="Q296" s="67"/>
      <c r="R296" s="67"/>
      <c r="S296" s="74"/>
    </row>
    <row r="297" spans="1:19" s="4" customFormat="1" ht="18" customHeight="1">
      <c r="A297" s="278"/>
      <c r="B297" s="278"/>
      <c r="C297" s="72"/>
      <c r="D297" s="72"/>
      <c r="E297" s="72"/>
      <c r="F297" s="72"/>
      <c r="G297" s="72"/>
      <c r="H297" s="74"/>
      <c r="I297" s="67"/>
      <c r="J297" s="74"/>
      <c r="K297" s="66"/>
      <c r="M297" s="100"/>
      <c r="N297" s="100" t="s">
        <v>78</v>
      </c>
      <c r="O297" s="67"/>
      <c r="P297" s="67"/>
      <c r="Q297" s="67"/>
      <c r="R297" s="67"/>
      <c r="S297" s="74"/>
    </row>
    <row r="298" spans="1:21" s="4" customFormat="1" ht="18" customHeight="1">
      <c r="A298" s="278"/>
      <c r="B298" s="278"/>
      <c r="E298" s="72"/>
      <c r="F298" s="72"/>
      <c r="G298" s="72"/>
      <c r="H298" s="74"/>
      <c r="I298" s="67"/>
      <c r="J298" s="74"/>
      <c r="K298" s="66"/>
      <c r="M298" s="100"/>
      <c r="N298" s="100" t="s">
        <v>22</v>
      </c>
      <c r="O298" s="75"/>
      <c r="P298" s="75"/>
      <c r="Q298" s="75"/>
      <c r="R298" s="75"/>
      <c r="S298" s="75"/>
      <c r="T298" s="76"/>
      <c r="U298" s="75"/>
    </row>
    <row r="299" spans="1:19" s="4" customFormat="1" ht="18" customHeight="1">
      <c r="A299" s="278"/>
      <c r="B299" s="278"/>
      <c r="E299" s="72"/>
      <c r="F299" s="72"/>
      <c r="G299" s="72"/>
      <c r="H299" s="74"/>
      <c r="I299" s="67"/>
      <c r="J299" s="74"/>
      <c r="K299" s="66"/>
      <c r="L299" s="75"/>
      <c r="M299" s="67"/>
      <c r="N299" s="100" t="s">
        <v>4</v>
      </c>
      <c r="O299" s="67"/>
      <c r="P299" s="67"/>
      <c r="Q299" s="67"/>
      <c r="R299" s="67"/>
      <c r="S299" s="77"/>
    </row>
    <row r="300" spans="1:19" s="4" customFormat="1" ht="18" customHeight="1">
      <c r="A300" s="278"/>
      <c r="B300" s="278"/>
      <c r="C300" s="4" t="s">
        <v>264</v>
      </c>
      <c r="E300" s="72"/>
      <c r="F300" s="72"/>
      <c r="G300" s="72"/>
      <c r="H300" s="72"/>
      <c r="I300" s="72"/>
      <c r="J300" s="72"/>
      <c r="K300" s="72"/>
      <c r="L300" s="78"/>
      <c r="M300" s="72"/>
      <c r="N300" s="72"/>
      <c r="O300" s="72"/>
      <c r="P300" s="72"/>
      <c r="Q300" s="72"/>
      <c r="R300" s="72"/>
      <c r="S300" s="72"/>
    </row>
    <row r="301" spans="1:19" s="4" customFormat="1" ht="18" customHeight="1">
      <c r="A301" s="278"/>
      <c r="B301" s="278"/>
      <c r="C301" s="4" t="s">
        <v>135</v>
      </c>
      <c r="E301" s="72"/>
      <c r="F301" s="72"/>
      <c r="G301" s="72"/>
      <c r="H301" s="72"/>
      <c r="I301" s="72"/>
      <c r="J301" s="72"/>
      <c r="K301" s="72"/>
      <c r="L301" s="78"/>
      <c r="M301" s="72"/>
      <c r="N301" s="256">
        <v>33763000</v>
      </c>
      <c r="O301" s="72"/>
      <c r="P301" s="72"/>
      <c r="Q301" s="72"/>
      <c r="R301" s="72"/>
      <c r="S301" s="72"/>
    </row>
    <row r="302" spans="1:19" s="4" customFormat="1" ht="18" customHeight="1">
      <c r="A302" s="278"/>
      <c r="B302" s="278"/>
      <c r="C302" s="4" t="s">
        <v>136</v>
      </c>
      <c r="E302" s="72"/>
      <c r="F302" s="72"/>
      <c r="G302" s="72"/>
      <c r="H302" s="72"/>
      <c r="I302" s="72"/>
      <c r="J302" s="72"/>
      <c r="K302" s="72"/>
      <c r="L302" s="78"/>
      <c r="M302" s="72"/>
      <c r="N302" s="256">
        <f>BalanceSheet!D18</f>
        <v>30387000</v>
      </c>
      <c r="O302" s="72"/>
      <c r="P302" s="72"/>
      <c r="Q302" s="72"/>
      <c r="R302" s="72"/>
      <c r="S302" s="72"/>
    </row>
    <row r="303" spans="1:19" s="4" customFormat="1" ht="18" customHeight="1" thickBot="1">
      <c r="A303" s="278"/>
      <c r="B303" s="278"/>
      <c r="C303" s="4" t="s">
        <v>137</v>
      </c>
      <c r="E303" s="72"/>
      <c r="F303" s="72"/>
      <c r="G303" s="72"/>
      <c r="H303" s="72"/>
      <c r="I303" s="72"/>
      <c r="J303" s="72"/>
      <c r="K303" s="72"/>
      <c r="L303" s="78"/>
      <c r="M303" s="72"/>
      <c r="N303" s="389">
        <v>28699000</v>
      </c>
      <c r="O303" s="72"/>
      <c r="P303" s="72"/>
      <c r="Q303" s="72"/>
      <c r="R303" s="72"/>
      <c r="S303" s="72"/>
    </row>
    <row r="304" spans="1:19" s="4" customFormat="1" ht="13.5" customHeight="1" thickTop="1">
      <c r="A304" s="272"/>
      <c r="B304" s="272"/>
      <c r="C304" s="50"/>
      <c r="E304" s="72"/>
      <c r="F304" s="72"/>
      <c r="G304" s="72"/>
      <c r="H304" s="72"/>
      <c r="I304" s="72"/>
      <c r="J304" s="72"/>
      <c r="K304" s="72"/>
      <c r="L304" s="78"/>
      <c r="M304" s="72"/>
      <c r="N304" s="257"/>
      <c r="O304" s="72"/>
      <c r="P304" s="72"/>
      <c r="Q304" s="72"/>
      <c r="R304" s="72"/>
      <c r="S304" s="72"/>
    </row>
    <row r="305" spans="1:19" s="4" customFormat="1" ht="18" customHeight="1">
      <c r="A305" s="278"/>
      <c r="B305" s="72" t="s">
        <v>95</v>
      </c>
      <c r="E305" s="72"/>
      <c r="F305" s="72"/>
      <c r="G305" s="72"/>
      <c r="H305" s="72"/>
      <c r="I305" s="72"/>
      <c r="J305" s="72"/>
      <c r="K305" s="72"/>
      <c r="L305" s="78"/>
      <c r="M305" s="72"/>
      <c r="N305" s="232"/>
      <c r="O305" s="72"/>
      <c r="P305" s="72"/>
      <c r="Q305" s="72"/>
      <c r="R305" s="72"/>
      <c r="S305" s="72"/>
    </row>
    <row r="306" spans="1:19" s="4" customFormat="1" ht="9.75" customHeight="1">
      <c r="A306" s="278"/>
      <c r="B306" s="278"/>
      <c r="C306" s="72"/>
      <c r="E306" s="72"/>
      <c r="F306" s="72"/>
      <c r="G306" s="72"/>
      <c r="H306" s="72"/>
      <c r="I306" s="72"/>
      <c r="J306" s="72"/>
      <c r="K306" s="72"/>
      <c r="L306" s="78"/>
      <c r="M306" s="72"/>
      <c r="N306" s="232"/>
      <c r="O306" s="72"/>
      <c r="P306" s="72"/>
      <c r="Q306" s="72"/>
      <c r="R306" s="72"/>
      <c r="S306" s="72"/>
    </row>
    <row r="307" spans="1:19" s="4" customFormat="1" ht="18" customHeight="1">
      <c r="A307" s="278"/>
      <c r="B307" s="278"/>
      <c r="C307" s="72"/>
      <c r="E307" s="72"/>
      <c r="F307" s="72"/>
      <c r="G307" s="72"/>
      <c r="H307" s="72"/>
      <c r="I307" s="72"/>
      <c r="J307" s="72"/>
      <c r="K307" s="72"/>
      <c r="L307" s="74"/>
      <c r="M307" s="67"/>
      <c r="N307" s="258" t="s">
        <v>78</v>
      </c>
      <c r="O307" s="72"/>
      <c r="P307" s="72"/>
      <c r="Q307" s="72"/>
      <c r="R307" s="72"/>
      <c r="S307" s="72"/>
    </row>
    <row r="308" spans="1:19" s="4" customFormat="1" ht="18" customHeight="1">
      <c r="A308" s="278"/>
      <c r="B308" s="278"/>
      <c r="C308" s="72"/>
      <c r="E308" s="72"/>
      <c r="F308" s="72"/>
      <c r="G308" s="72"/>
      <c r="H308" s="72"/>
      <c r="I308" s="72"/>
      <c r="J308" s="72"/>
      <c r="K308" s="72"/>
      <c r="M308" s="127"/>
      <c r="N308" s="258" t="s">
        <v>22</v>
      </c>
      <c r="O308" s="72"/>
      <c r="P308" s="72"/>
      <c r="Q308" s="72"/>
      <c r="R308" s="72"/>
      <c r="S308" s="72"/>
    </row>
    <row r="309" spans="1:19" s="4" customFormat="1" ht="18" customHeight="1">
      <c r="A309" s="278"/>
      <c r="B309" s="278"/>
      <c r="C309" s="72"/>
      <c r="E309" s="72"/>
      <c r="F309" s="72"/>
      <c r="G309" s="72"/>
      <c r="H309" s="72"/>
      <c r="I309" s="72"/>
      <c r="J309" s="72"/>
      <c r="K309" s="72"/>
      <c r="L309" s="75"/>
      <c r="M309" s="67"/>
      <c r="N309" s="258" t="s">
        <v>4</v>
      </c>
      <c r="O309" s="72"/>
      <c r="P309" s="72"/>
      <c r="Q309" s="72"/>
      <c r="R309" s="72"/>
      <c r="S309" s="72"/>
    </row>
    <row r="310" spans="1:19" s="4" customFormat="1" ht="18" customHeight="1">
      <c r="A310" s="278"/>
      <c r="B310" s="39" t="s">
        <v>170</v>
      </c>
      <c r="C310" s="368"/>
      <c r="D310" s="368"/>
      <c r="E310" s="368"/>
      <c r="F310" s="368"/>
      <c r="G310" s="368"/>
      <c r="I310" s="72"/>
      <c r="J310" s="72"/>
      <c r="K310" s="72"/>
      <c r="L310" s="78"/>
      <c r="M310" s="72"/>
      <c r="N310" s="232"/>
      <c r="O310" s="72"/>
      <c r="P310" s="72"/>
      <c r="Q310" s="72"/>
      <c r="R310" s="72"/>
      <c r="S310" s="72"/>
    </row>
    <row r="311" spans="1:19" s="4" customFormat="1" ht="18" customHeight="1">
      <c r="A311" s="278"/>
      <c r="B311" s="4" t="s">
        <v>135</v>
      </c>
      <c r="D311" s="72"/>
      <c r="E311" s="72"/>
      <c r="F311" s="72"/>
      <c r="G311" s="72"/>
      <c r="I311" s="72"/>
      <c r="J311" s="72"/>
      <c r="K311" s="72"/>
      <c r="L311" s="78"/>
      <c r="M311" s="72"/>
      <c r="N311" s="259">
        <v>29000</v>
      </c>
      <c r="O311" s="72"/>
      <c r="P311" s="72"/>
      <c r="Q311" s="72"/>
      <c r="R311" s="72"/>
      <c r="S311" s="72"/>
    </row>
    <row r="312" spans="1:19" s="4" customFormat="1" ht="18" customHeight="1">
      <c r="A312" s="278"/>
      <c r="B312" s="4" t="s">
        <v>136</v>
      </c>
      <c r="D312" s="72"/>
      <c r="E312" s="72"/>
      <c r="F312" s="72"/>
      <c r="G312" s="72"/>
      <c r="I312" s="72"/>
      <c r="J312" s="72"/>
      <c r="K312" s="72"/>
      <c r="L312" s="78"/>
      <c r="M312" s="72"/>
      <c r="N312" s="259">
        <v>28000</v>
      </c>
      <c r="O312" s="72"/>
      <c r="P312" s="72"/>
      <c r="Q312" s="72"/>
      <c r="R312" s="72"/>
      <c r="S312" s="72"/>
    </row>
    <row r="313" spans="1:19" s="4" customFormat="1" ht="18" customHeight="1" thickBot="1">
      <c r="A313" s="278"/>
      <c r="B313" s="4" t="s">
        <v>137</v>
      </c>
      <c r="D313" s="72"/>
      <c r="E313" s="72"/>
      <c r="F313" s="72"/>
      <c r="G313" s="72"/>
      <c r="I313" s="72"/>
      <c r="J313" s="72"/>
      <c r="K313" s="72"/>
      <c r="L313" s="78"/>
      <c r="M313" s="72"/>
      <c r="N313" s="390">
        <v>28000</v>
      </c>
      <c r="O313" s="72"/>
      <c r="P313" s="72"/>
      <c r="Q313" s="72"/>
      <c r="R313" s="72"/>
      <c r="S313" s="72"/>
    </row>
    <row r="314" spans="1:19" s="4" customFormat="1" ht="12.75" customHeight="1" thickTop="1">
      <c r="A314" s="278"/>
      <c r="B314" s="278"/>
      <c r="E314" s="72"/>
      <c r="F314" s="72"/>
      <c r="G314" s="72"/>
      <c r="H314" s="72"/>
      <c r="I314" s="72"/>
      <c r="J314" s="72"/>
      <c r="K314" s="72"/>
      <c r="L314" s="78"/>
      <c r="M314" s="72"/>
      <c r="N314" s="203"/>
      <c r="O314" s="72"/>
      <c r="P314" s="72"/>
      <c r="Q314" s="72"/>
      <c r="R314" s="72"/>
      <c r="S314" s="72"/>
    </row>
    <row r="315" spans="1:19" s="4" customFormat="1" ht="13.5" customHeight="1">
      <c r="A315" s="278"/>
      <c r="B315" s="278"/>
      <c r="E315" s="72"/>
      <c r="F315" s="72"/>
      <c r="G315" s="72"/>
      <c r="H315" s="72"/>
      <c r="I315" s="72"/>
      <c r="J315" s="72"/>
      <c r="K315" s="72"/>
      <c r="L315" s="78"/>
      <c r="M315" s="72"/>
      <c r="N315" s="203"/>
      <c r="O315" s="72"/>
      <c r="P315" s="72"/>
      <c r="Q315" s="72"/>
      <c r="R315" s="72"/>
      <c r="S315" s="72"/>
    </row>
    <row r="316" spans="1:20" s="4" customFormat="1" ht="18" customHeight="1">
      <c r="A316" s="278">
        <v>19</v>
      </c>
      <c r="B316" s="268" t="s">
        <v>96</v>
      </c>
      <c r="D316" s="61"/>
      <c r="E316" s="79"/>
      <c r="F316" s="79"/>
      <c r="G316" s="79"/>
      <c r="H316" s="80"/>
      <c r="I316" s="80"/>
      <c r="J316" s="81"/>
      <c r="K316" s="81"/>
      <c r="L316" s="80"/>
      <c r="M316" s="80"/>
      <c r="N316" s="204"/>
      <c r="O316" s="80"/>
      <c r="P316" s="80"/>
      <c r="Q316" s="204"/>
      <c r="R316" s="80"/>
      <c r="S316" s="81"/>
      <c r="T316" s="82"/>
    </row>
    <row r="317" spans="1:20" s="4" customFormat="1" ht="18.75">
      <c r="A317" s="278"/>
      <c r="B317" s="278"/>
      <c r="C317" s="50"/>
      <c r="D317" s="61"/>
      <c r="E317" s="79"/>
      <c r="F317" s="79"/>
      <c r="G317" s="79"/>
      <c r="H317" s="80"/>
      <c r="I317" s="80"/>
      <c r="J317" s="81"/>
      <c r="K317" s="81"/>
      <c r="L317" s="80"/>
      <c r="M317" s="80"/>
      <c r="N317" s="80"/>
      <c r="O317" s="80"/>
      <c r="P317" s="80"/>
      <c r="Q317" s="204"/>
      <c r="R317" s="80"/>
      <c r="S317" s="81"/>
      <c r="T317" s="82"/>
    </row>
    <row r="318" spans="1:20" s="4" customFormat="1" ht="18.75">
      <c r="A318" s="278"/>
      <c r="B318" s="278"/>
      <c r="C318" s="50"/>
      <c r="D318" s="61"/>
      <c r="E318" s="79"/>
      <c r="F318" s="79"/>
      <c r="G318" s="79"/>
      <c r="H318" s="80"/>
      <c r="I318" s="80"/>
      <c r="J318" s="81"/>
      <c r="K318" s="81"/>
      <c r="L318" s="80"/>
      <c r="M318" s="80"/>
      <c r="N318" s="80"/>
      <c r="O318" s="80"/>
      <c r="P318" s="80"/>
      <c r="Q318" s="204"/>
      <c r="R318" s="80"/>
      <c r="S318" s="81"/>
      <c r="T318" s="82"/>
    </row>
    <row r="319" spans="1:20" s="4" customFormat="1" ht="18.75">
      <c r="A319" s="278"/>
      <c r="B319" s="278"/>
      <c r="C319" s="50"/>
      <c r="D319" s="61"/>
      <c r="E319" s="79"/>
      <c r="F319" s="79"/>
      <c r="G319" s="79"/>
      <c r="H319" s="80"/>
      <c r="I319" s="80"/>
      <c r="J319" s="81"/>
      <c r="K319" s="81"/>
      <c r="L319" s="80"/>
      <c r="M319" s="80"/>
      <c r="N319" s="80"/>
      <c r="O319" s="80"/>
      <c r="P319" s="80"/>
      <c r="Q319" s="204"/>
      <c r="R319" s="80"/>
      <c r="S319" s="81"/>
      <c r="T319" s="82"/>
    </row>
    <row r="320" spans="1:20" s="4" customFormat="1" ht="18.75">
      <c r="A320" s="278"/>
      <c r="B320" s="278"/>
      <c r="C320" s="50"/>
      <c r="D320" s="61"/>
      <c r="E320" s="79"/>
      <c r="F320" s="79"/>
      <c r="G320" s="79"/>
      <c r="H320" s="80"/>
      <c r="I320" s="80"/>
      <c r="J320" s="81"/>
      <c r="K320" s="81"/>
      <c r="L320" s="80"/>
      <c r="M320" s="80"/>
      <c r="N320" s="80"/>
      <c r="O320" s="80"/>
      <c r="P320" s="80"/>
      <c r="Q320" s="204"/>
      <c r="R320" s="80"/>
      <c r="S320" s="81"/>
      <c r="T320" s="82"/>
    </row>
    <row r="321" spans="1:20" s="4" customFormat="1" ht="20.25" customHeight="1">
      <c r="A321" s="278"/>
      <c r="B321" s="278"/>
      <c r="C321" s="50"/>
      <c r="D321" s="61"/>
      <c r="E321" s="79"/>
      <c r="F321" s="79"/>
      <c r="G321" s="79"/>
      <c r="H321" s="80"/>
      <c r="I321" s="80"/>
      <c r="J321" s="81"/>
      <c r="K321" s="81"/>
      <c r="L321" s="80"/>
      <c r="M321" s="80"/>
      <c r="N321" s="80"/>
      <c r="O321" s="80"/>
      <c r="P321" s="80"/>
      <c r="Q321" s="204"/>
      <c r="R321" s="80"/>
      <c r="S321" s="81"/>
      <c r="T321" s="82"/>
    </row>
    <row r="322" spans="1:20" s="4" customFormat="1" ht="20.25" customHeight="1">
      <c r="A322" s="278"/>
      <c r="B322" s="278"/>
      <c r="C322" s="50"/>
      <c r="D322" s="61"/>
      <c r="E322" s="79"/>
      <c r="F322" s="79"/>
      <c r="G322" s="79"/>
      <c r="H322" s="80"/>
      <c r="I322" s="80"/>
      <c r="J322" s="81"/>
      <c r="K322" s="81"/>
      <c r="L322" s="80"/>
      <c r="M322" s="80"/>
      <c r="N322" s="80"/>
      <c r="O322" s="80"/>
      <c r="P322" s="80"/>
      <c r="Q322" s="204"/>
      <c r="R322" s="80"/>
      <c r="S322" s="81"/>
      <c r="T322" s="82"/>
    </row>
    <row r="323" spans="1:20" s="4" customFormat="1" ht="18.75" customHeight="1">
      <c r="A323" s="278"/>
      <c r="B323" s="278"/>
      <c r="C323" s="50"/>
      <c r="D323" s="61"/>
      <c r="E323" s="79"/>
      <c r="F323" s="79"/>
      <c r="G323" s="79"/>
      <c r="H323" s="80"/>
      <c r="I323" s="80"/>
      <c r="J323" s="81"/>
      <c r="K323" s="81"/>
      <c r="L323" s="80"/>
      <c r="M323" s="80"/>
      <c r="N323" s="80"/>
      <c r="O323" s="80"/>
      <c r="P323" s="80"/>
      <c r="Q323" s="204"/>
      <c r="R323" s="80"/>
      <c r="S323" s="81"/>
      <c r="T323" s="82"/>
    </row>
    <row r="324" spans="1:20" s="4" customFormat="1" ht="17.25" customHeight="1">
      <c r="A324" s="278"/>
      <c r="B324" s="278"/>
      <c r="C324" s="50"/>
      <c r="D324" s="61"/>
      <c r="E324" s="79"/>
      <c r="F324" s="79"/>
      <c r="G324" s="79"/>
      <c r="H324" s="80"/>
      <c r="I324" s="80"/>
      <c r="J324" s="81"/>
      <c r="K324" s="81"/>
      <c r="L324" s="80"/>
      <c r="M324" s="80"/>
      <c r="N324" s="80"/>
      <c r="O324" s="80"/>
      <c r="P324" s="80"/>
      <c r="Q324" s="204"/>
      <c r="R324" s="80"/>
      <c r="S324" s="81"/>
      <c r="T324" s="82"/>
    </row>
    <row r="325" spans="1:20" s="4" customFormat="1" ht="18.75">
      <c r="A325" s="278"/>
      <c r="B325" s="280" t="s">
        <v>307</v>
      </c>
      <c r="C325" s="50"/>
      <c r="D325" s="61"/>
      <c r="E325" s="79"/>
      <c r="F325" s="79"/>
      <c r="G325" s="79"/>
      <c r="H325" s="80"/>
      <c r="I325" s="80"/>
      <c r="J325" s="81"/>
      <c r="K325" s="81"/>
      <c r="L325" s="80"/>
      <c r="M325" s="80"/>
      <c r="N325" s="80"/>
      <c r="O325" s="80"/>
      <c r="P325" s="80"/>
      <c r="Q325" s="204"/>
      <c r="R325" s="80"/>
      <c r="S325" s="81"/>
      <c r="T325" s="82"/>
    </row>
    <row r="326" spans="1:20" s="4" customFormat="1" ht="18.75">
      <c r="A326" s="278"/>
      <c r="B326" s="278"/>
      <c r="C326" s="50"/>
      <c r="D326" s="61"/>
      <c r="E326" s="79"/>
      <c r="F326" s="79"/>
      <c r="G326" s="79"/>
      <c r="H326" s="80"/>
      <c r="I326" s="80"/>
      <c r="J326" s="81"/>
      <c r="K326" s="81"/>
      <c r="L326" s="80"/>
      <c r="M326" s="80"/>
      <c r="N326" s="80"/>
      <c r="O326" s="80"/>
      <c r="P326" s="80"/>
      <c r="Q326" s="204"/>
      <c r="R326" s="80"/>
      <c r="S326" s="81"/>
      <c r="T326" s="82"/>
    </row>
    <row r="327" spans="1:20" s="4" customFormat="1" ht="18.75">
      <c r="A327" s="278"/>
      <c r="B327" s="278"/>
      <c r="C327" s="50"/>
      <c r="D327" s="61"/>
      <c r="E327" s="79"/>
      <c r="F327" s="79"/>
      <c r="G327" s="79"/>
      <c r="H327" s="80"/>
      <c r="I327" s="80"/>
      <c r="J327" s="81"/>
      <c r="K327" s="81"/>
      <c r="L327" s="80"/>
      <c r="M327" s="80"/>
      <c r="N327" s="80"/>
      <c r="O327" s="80"/>
      <c r="P327" s="80"/>
      <c r="Q327" s="204"/>
      <c r="R327" s="80"/>
      <c r="S327" s="81"/>
      <c r="T327" s="82"/>
    </row>
    <row r="328" spans="1:20" s="4" customFormat="1" ht="18.75">
      <c r="A328" s="278"/>
      <c r="B328" s="280" t="s">
        <v>308</v>
      </c>
      <c r="C328" s="50"/>
      <c r="D328" s="61"/>
      <c r="E328" s="79"/>
      <c r="F328" s="79"/>
      <c r="G328" s="79"/>
      <c r="H328" s="80"/>
      <c r="I328" s="80"/>
      <c r="J328" s="81"/>
      <c r="K328" s="81"/>
      <c r="L328" s="80"/>
      <c r="M328" s="80"/>
      <c r="N328" s="80"/>
      <c r="O328" s="80"/>
      <c r="P328" s="80"/>
      <c r="Q328" s="204"/>
      <c r="R328" s="80"/>
      <c r="S328" s="81"/>
      <c r="T328" s="82"/>
    </row>
    <row r="329" spans="1:20" s="4" customFormat="1" ht="18.75">
      <c r="A329" s="278"/>
      <c r="B329" s="278"/>
      <c r="C329" s="50"/>
      <c r="D329" s="61"/>
      <c r="E329" s="79"/>
      <c r="F329" s="79"/>
      <c r="G329" s="79"/>
      <c r="H329" s="80"/>
      <c r="I329" s="80"/>
      <c r="J329" s="81"/>
      <c r="K329" s="81"/>
      <c r="L329" s="80"/>
      <c r="M329" s="80"/>
      <c r="N329" s="80"/>
      <c r="O329" s="80"/>
      <c r="P329" s="80"/>
      <c r="Q329" s="204"/>
      <c r="R329" s="80"/>
      <c r="S329" s="81"/>
      <c r="T329" s="82"/>
    </row>
    <row r="330" spans="1:20" s="4" customFormat="1" ht="18.75">
      <c r="A330" s="278"/>
      <c r="B330" s="278"/>
      <c r="C330" s="50"/>
      <c r="D330" s="61"/>
      <c r="E330" s="79"/>
      <c r="F330" s="79"/>
      <c r="G330" s="79"/>
      <c r="H330" s="80"/>
      <c r="I330" s="80"/>
      <c r="J330" s="81"/>
      <c r="K330" s="81"/>
      <c r="L330" s="80"/>
      <c r="M330" s="80"/>
      <c r="N330" s="80"/>
      <c r="O330" s="80"/>
      <c r="P330" s="80"/>
      <c r="Q330" s="204"/>
      <c r="R330" s="80"/>
      <c r="S330" s="81"/>
      <c r="T330" s="82"/>
    </row>
    <row r="331" spans="1:20" s="4" customFormat="1" ht="17.25" customHeight="1">
      <c r="A331" s="278"/>
      <c r="B331" s="278"/>
      <c r="C331" s="50"/>
      <c r="D331" s="61"/>
      <c r="E331" s="79"/>
      <c r="F331" s="79"/>
      <c r="G331" s="79"/>
      <c r="H331" s="80"/>
      <c r="I331" s="80"/>
      <c r="J331" s="81"/>
      <c r="K331" s="81"/>
      <c r="L331" s="80"/>
      <c r="M331" s="80"/>
      <c r="N331" s="80"/>
      <c r="O331" s="80"/>
      <c r="P331" s="80"/>
      <c r="Q331" s="204"/>
      <c r="R331" s="80"/>
      <c r="S331" s="81"/>
      <c r="T331" s="82"/>
    </row>
    <row r="332" spans="1:20" s="4" customFormat="1" ht="17.25" customHeight="1">
      <c r="A332" s="278"/>
      <c r="B332" s="278"/>
      <c r="C332" s="50"/>
      <c r="D332" s="61"/>
      <c r="E332" s="79"/>
      <c r="F332" s="79"/>
      <c r="G332" s="79"/>
      <c r="H332" s="80"/>
      <c r="I332" s="80"/>
      <c r="J332" s="81"/>
      <c r="K332" s="81"/>
      <c r="L332" s="80"/>
      <c r="M332" s="80"/>
      <c r="N332" s="80"/>
      <c r="O332" s="80"/>
      <c r="P332" s="80"/>
      <c r="Q332" s="204"/>
      <c r="R332" s="80"/>
      <c r="S332" s="81"/>
      <c r="T332" s="82"/>
    </row>
    <row r="333" spans="1:19" s="4" customFormat="1" ht="18.75">
      <c r="A333" s="278">
        <v>20</v>
      </c>
      <c r="B333" s="268" t="s">
        <v>138</v>
      </c>
      <c r="D333" s="55"/>
      <c r="E333" s="39"/>
      <c r="F333" s="39"/>
      <c r="G333" s="39"/>
      <c r="H333" s="52"/>
      <c r="I333" s="52"/>
      <c r="J333" s="8"/>
      <c r="K333" s="8"/>
      <c r="L333" s="52"/>
      <c r="M333" s="52"/>
      <c r="N333" s="52"/>
      <c r="O333" s="52"/>
      <c r="P333" s="52"/>
      <c r="Q333" s="52"/>
      <c r="R333" s="52"/>
      <c r="S333" s="8"/>
    </row>
    <row r="334" spans="1:19" s="4" customFormat="1" ht="18.75">
      <c r="A334" s="278"/>
      <c r="B334" s="278"/>
      <c r="C334" s="54"/>
      <c r="D334" s="55"/>
      <c r="E334" s="39"/>
      <c r="F334" s="39"/>
      <c r="G334" s="39"/>
      <c r="H334" s="52"/>
      <c r="I334" s="52"/>
      <c r="J334" s="8"/>
      <c r="K334" s="8"/>
      <c r="L334" s="52"/>
      <c r="M334" s="52"/>
      <c r="N334" s="52"/>
      <c r="O334" s="52"/>
      <c r="P334" s="52"/>
      <c r="Q334" s="52"/>
      <c r="R334" s="52"/>
      <c r="S334" s="8"/>
    </row>
    <row r="335" spans="1:19" s="4" customFormat="1" ht="18" customHeight="1">
      <c r="A335" s="280"/>
      <c r="B335" s="280"/>
      <c r="C335" s="39"/>
      <c r="D335" s="55"/>
      <c r="E335" s="39"/>
      <c r="F335" s="39"/>
      <c r="G335" s="39"/>
      <c r="H335" s="52"/>
      <c r="I335" s="52"/>
      <c r="J335" s="8"/>
      <c r="K335" s="8"/>
      <c r="L335" s="52"/>
      <c r="M335" s="52"/>
      <c r="N335" s="52"/>
      <c r="O335" s="52"/>
      <c r="P335" s="52"/>
      <c r="Q335" s="52"/>
      <c r="R335" s="52"/>
      <c r="S335" s="8"/>
    </row>
    <row r="336" spans="1:18" s="4" customFormat="1" ht="18" customHeight="1">
      <c r="A336" s="280"/>
      <c r="B336" s="280"/>
      <c r="C336" s="83"/>
      <c r="D336" s="84"/>
      <c r="E336" s="83"/>
      <c r="F336" s="83"/>
      <c r="G336" s="83"/>
      <c r="H336" s="78"/>
      <c r="I336" s="7"/>
      <c r="J336" s="85"/>
      <c r="K336" s="86"/>
      <c r="L336" s="85"/>
      <c r="M336" s="7"/>
      <c r="N336" s="7"/>
      <c r="O336" s="7"/>
      <c r="P336" s="7"/>
      <c r="Q336" s="7"/>
      <c r="R336" s="7"/>
    </row>
    <row r="337" spans="1:18" s="4" customFormat="1" ht="15" customHeight="1">
      <c r="A337" s="280"/>
      <c r="B337" s="280"/>
      <c r="C337" s="83"/>
      <c r="D337" s="84"/>
      <c r="E337" s="83"/>
      <c r="F337" s="83"/>
      <c r="G337" s="83"/>
      <c r="H337" s="78"/>
      <c r="I337" s="7"/>
      <c r="J337" s="85"/>
      <c r="K337" s="86"/>
      <c r="L337" s="85"/>
      <c r="M337" s="7"/>
      <c r="N337" s="7"/>
      <c r="O337" s="7"/>
      <c r="P337" s="7"/>
      <c r="Q337" s="7"/>
      <c r="R337" s="7"/>
    </row>
    <row r="338" spans="1:18" s="4" customFormat="1" ht="15.75" customHeight="1">
      <c r="A338" s="280"/>
      <c r="B338" s="280"/>
      <c r="C338" s="83"/>
      <c r="D338" s="84"/>
      <c r="E338" s="83"/>
      <c r="F338" s="83"/>
      <c r="G338" s="83"/>
      <c r="I338" s="7"/>
      <c r="J338" s="219" t="s">
        <v>97</v>
      </c>
      <c r="K338" s="219"/>
      <c r="L338" s="219" t="s">
        <v>146</v>
      </c>
      <c r="M338" s="220"/>
      <c r="N338" s="45"/>
      <c r="O338" s="7"/>
      <c r="P338" s="7"/>
      <c r="Q338" s="7"/>
      <c r="R338" s="7"/>
    </row>
    <row r="339" spans="1:18" s="4" customFormat="1" ht="18" customHeight="1">
      <c r="A339" s="280"/>
      <c r="B339" s="280"/>
      <c r="C339" s="83"/>
      <c r="D339" s="84"/>
      <c r="E339" s="83"/>
      <c r="F339" s="83"/>
      <c r="G339" s="83"/>
      <c r="I339" s="7"/>
      <c r="J339" s="219" t="s">
        <v>98</v>
      </c>
      <c r="K339" s="219"/>
      <c r="L339" s="219" t="s">
        <v>98</v>
      </c>
      <c r="M339" s="220"/>
      <c r="N339" s="220" t="s">
        <v>10</v>
      </c>
      <c r="O339" s="7"/>
      <c r="P339" s="7"/>
      <c r="Q339" s="7"/>
      <c r="R339" s="7"/>
    </row>
    <row r="340" spans="1:18" s="4" customFormat="1" ht="18" customHeight="1">
      <c r="A340" s="280"/>
      <c r="B340" s="280"/>
      <c r="C340" s="83"/>
      <c r="D340" s="84"/>
      <c r="E340" s="83"/>
      <c r="F340" s="83"/>
      <c r="G340" s="83"/>
      <c r="H340" s="85"/>
      <c r="I340" s="7"/>
      <c r="J340" s="219" t="s">
        <v>4</v>
      </c>
      <c r="K340" s="219"/>
      <c r="L340" s="219" t="s">
        <v>4</v>
      </c>
      <c r="M340" s="220"/>
      <c r="N340" s="220" t="s">
        <v>4</v>
      </c>
      <c r="O340" s="7"/>
      <c r="P340" s="7"/>
      <c r="Q340" s="7"/>
      <c r="R340" s="7"/>
    </row>
    <row r="341" spans="1:18" s="4" customFormat="1" ht="10.5" customHeight="1">
      <c r="A341" s="280"/>
      <c r="B341" s="280"/>
      <c r="C341" s="83"/>
      <c r="D341" s="84"/>
      <c r="E341" s="83"/>
      <c r="F341" s="83"/>
      <c r="G341" s="83"/>
      <c r="H341" s="85"/>
      <c r="I341" s="7"/>
      <c r="J341" s="183"/>
      <c r="K341" s="183"/>
      <c r="L341" s="183"/>
      <c r="M341" s="184"/>
      <c r="N341" s="184"/>
      <c r="O341" s="7"/>
      <c r="P341" s="7"/>
      <c r="Q341" s="7"/>
      <c r="R341" s="7"/>
    </row>
    <row r="342" spans="1:18" s="4" customFormat="1" ht="18" customHeight="1">
      <c r="A342" s="280"/>
      <c r="B342" s="83" t="s">
        <v>139</v>
      </c>
      <c r="D342" s="84"/>
      <c r="E342" s="83"/>
      <c r="F342" s="83"/>
      <c r="G342" s="83"/>
      <c r="H342" s="85"/>
      <c r="I342" s="7"/>
      <c r="J342" s="86"/>
      <c r="K342" s="86"/>
      <c r="L342" s="86"/>
      <c r="M342" s="7"/>
      <c r="N342" s="7"/>
      <c r="O342" s="7"/>
      <c r="P342" s="7"/>
      <c r="Q342" s="7"/>
      <c r="R342" s="7"/>
    </row>
    <row r="343" spans="1:23" s="4" customFormat="1" ht="18" customHeight="1">
      <c r="A343" s="280"/>
      <c r="B343" s="84" t="s">
        <v>292</v>
      </c>
      <c r="D343" s="260"/>
      <c r="E343" s="83"/>
      <c r="F343" s="83"/>
      <c r="G343" s="83"/>
      <c r="I343" s="87"/>
      <c r="J343" s="391">
        <f>15000000+15000000+10000000+14000000</f>
        <v>54000000</v>
      </c>
      <c r="K343" s="392"/>
      <c r="L343" s="379">
        <f>67000000+67000000+82000000+75000000</f>
        <v>291000000</v>
      </c>
      <c r="M343" s="380"/>
      <c r="N343" s="379">
        <f>SUM(J343:L343)</f>
        <v>345000000</v>
      </c>
      <c r="O343" s="7"/>
      <c r="P343" s="7"/>
      <c r="Q343" s="7"/>
      <c r="R343" s="207"/>
      <c r="S343" s="207"/>
      <c r="T343" s="205"/>
      <c r="U343" s="205"/>
      <c r="V343" s="209"/>
      <c r="W343" s="57"/>
    </row>
    <row r="344" spans="1:23" s="4" customFormat="1" ht="18" customHeight="1">
      <c r="A344" s="280"/>
      <c r="B344" s="84" t="s">
        <v>293</v>
      </c>
      <c r="D344" s="260"/>
      <c r="E344" s="83"/>
      <c r="F344" s="83"/>
      <c r="G344" s="83"/>
      <c r="I344" s="87">
        <v>340941</v>
      </c>
      <c r="J344" s="392">
        <v>24953000</v>
      </c>
      <c r="K344" s="392"/>
      <c r="L344" s="391">
        <f>137089000+106613000</f>
        <v>243702000</v>
      </c>
      <c r="M344" s="380"/>
      <c r="N344" s="379">
        <f>SUM(J344:L344)</f>
        <v>268655000</v>
      </c>
      <c r="O344" s="7"/>
      <c r="P344" s="7"/>
      <c r="Q344" s="7"/>
      <c r="R344" s="207"/>
      <c r="S344" s="207"/>
      <c r="T344" s="205"/>
      <c r="U344" s="205"/>
      <c r="V344" s="209"/>
      <c r="W344" s="57"/>
    </row>
    <row r="345" spans="1:23" s="4" customFormat="1" ht="18" customHeight="1">
      <c r="A345" s="280"/>
      <c r="B345" s="84" t="s">
        <v>294</v>
      </c>
      <c r="D345" s="260"/>
      <c r="E345" s="83"/>
      <c r="F345" s="83"/>
      <c r="G345" s="83"/>
      <c r="I345" s="7"/>
      <c r="J345" s="391">
        <f>100000000+41900000+30000000</f>
        <v>171900000</v>
      </c>
      <c r="K345" s="380"/>
      <c r="L345" s="222">
        <v>0</v>
      </c>
      <c r="M345" s="380"/>
      <c r="N345" s="379">
        <f>SUM(J345:L345)</f>
        <v>171900000</v>
      </c>
      <c r="O345" s="7"/>
      <c r="P345" s="7"/>
      <c r="Q345" s="7"/>
      <c r="R345" s="207"/>
      <c r="S345" s="207"/>
      <c r="T345" s="205"/>
      <c r="U345" s="205"/>
      <c r="V345" s="209"/>
      <c r="W345" s="57"/>
    </row>
    <row r="346" spans="1:23" s="4" customFormat="1" ht="18" customHeight="1">
      <c r="A346" s="280"/>
      <c r="B346" s="84" t="s">
        <v>295</v>
      </c>
      <c r="D346" s="260"/>
      <c r="E346" s="83"/>
      <c r="F346" s="83"/>
      <c r="G346" s="83"/>
      <c r="I346" s="7"/>
      <c r="J346" s="391">
        <v>15000000</v>
      </c>
      <c r="K346" s="380"/>
      <c r="L346" s="222">
        <v>0</v>
      </c>
      <c r="M346" s="380"/>
      <c r="N346" s="379">
        <f>SUM(J346:L346)</f>
        <v>15000000</v>
      </c>
      <c r="O346" s="7"/>
      <c r="P346" s="7"/>
      <c r="Q346" s="7"/>
      <c r="R346" s="207"/>
      <c r="S346" s="207"/>
      <c r="T346" s="205"/>
      <c r="U346" s="205"/>
      <c r="V346" s="209"/>
      <c r="W346" s="57"/>
    </row>
    <row r="347" spans="1:23" s="4" customFormat="1" ht="18" customHeight="1">
      <c r="A347" s="280"/>
      <c r="B347" s="84" t="s">
        <v>297</v>
      </c>
      <c r="D347" s="260"/>
      <c r="E347" s="83"/>
      <c r="F347" s="83"/>
      <c r="G347" s="83"/>
      <c r="H347" s="2"/>
      <c r="I347" s="7"/>
      <c r="J347" s="391">
        <v>9000000</v>
      </c>
      <c r="K347" s="380"/>
      <c r="L347" s="525">
        <v>0</v>
      </c>
      <c r="M347" s="525"/>
      <c r="N347" s="379">
        <f>SUM(J347:M347)</f>
        <v>9000000</v>
      </c>
      <c r="O347" s="7"/>
      <c r="P347" s="7"/>
      <c r="Q347" s="7"/>
      <c r="R347" s="207"/>
      <c r="S347" s="207"/>
      <c r="T347" s="205"/>
      <c r="U347" s="205"/>
      <c r="V347" s="209"/>
      <c r="W347" s="57"/>
    </row>
    <row r="348" spans="1:23" s="4" customFormat="1" ht="18" customHeight="1">
      <c r="A348" s="280"/>
      <c r="B348" s="84" t="s">
        <v>296</v>
      </c>
      <c r="D348" s="260"/>
      <c r="E348" s="83"/>
      <c r="F348" s="83"/>
      <c r="G348" s="83"/>
      <c r="I348" s="7"/>
      <c r="J348" s="391">
        <f>1138000</f>
        <v>1138000</v>
      </c>
      <c r="K348" s="380"/>
      <c r="L348" s="379">
        <v>7602000</v>
      </c>
      <c r="M348" s="380"/>
      <c r="N348" s="379">
        <f>SUM(J348:L348)</f>
        <v>8740000</v>
      </c>
      <c r="O348" s="7"/>
      <c r="P348" s="7"/>
      <c r="Q348" s="7"/>
      <c r="R348" s="529"/>
      <c r="S348" s="529"/>
      <c r="T348" s="205"/>
      <c r="U348" s="205"/>
      <c r="V348" s="209"/>
      <c r="W348" s="57"/>
    </row>
    <row r="349" spans="1:23" s="4" customFormat="1" ht="18" customHeight="1">
      <c r="A349" s="280"/>
      <c r="B349" s="101" t="s">
        <v>303</v>
      </c>
      <c r="D349" s="84"/>
      <c r="E349" s="83"/>
      <c r="F349" s="83"/>
      <c r="G349" s="83"/>
      <c r="H349" s="7"/>
      <c r="I349" s="7"/>
      <c r="J349" s="394">
        <v>5006000</v>
      </c>
      <c r="K349" s="380"/>
      <c r="L349" s="393">
        <v>0</v>
      </c>
      <c r="M349" s="393"/>
      <c r="N349" s="394">
        <f>SUM(J349:M349)</f>
        <v>5006000</v>
      </c>
      <c r="Q349" s="7"/>
      <c r="R349" s="205"/>
      <c r="S349" s="205"/>
      <c r="T349" s="205"/>
      <c r="U349" s="205"/>
      <c r="V349" s="209"/>
      <c r="W349" s="57"/>
    </row>
    <row r="350" spans="1:23" s="4" customFormat="1" ht="18" customHeight="1">
      <c r="A350" s="281"/>
      <c r="B350" s="281"/>
      <c r="C350" s="260"/>
      <c r="E350" s="83"/>
      <c r="F350" s="83"/>
      <c r="G350" s="83"/>
      <c r="I350" s="7"/>
      <c r="J350" s="381">
        <f>SUM(J343:K349)</f>
        <v>280997000</v>
      </c>
      <c r="K350" s="381"/>
      <c r="L350" s="381">
        <f>SUM(L343:L349)</f>
        <v>542304000</v>
      </c>
      <c r="M350" s="381"/>
      <c r="N350" s="382">
        <f>SUM(J350:L350)</f>
        <v>823301000</v>
      </c>
      <c r="O350" s="7"/>
      <c r="P350" s="7"/>
      <c r="Q350" s="7"/>
      <c r="R350" s="528"/>
      <c r="S350" s="528"/>
      <c r="T350" s="528"/>
      <c r="U350" s="528"/>
      <c r="V350" s="209"/>
      <c r="W350" s="57"/>
    </row>
    <row r="351" spans="1:23" s="4" customFormat="1" ht="15" customHeight="1">
      <c r="A351" s="281"/>
      <c r="B351" s="281"/>
      <c r="C351" s="87"/>
      <c r="E351" s="83"/>
      <c r="F351" s="83"/>
      <c r="G351" s="83"/>
      <c r="H351" s="261"/>
      <c r="I351" s="7"/>
      <c r="J351" s="206"/>
      <c r="K351" s="206"/>
      <c r="L351" s="206"/>
      <c r="M351" s="383"/>
      <c r="N351" s="383"/>
      <c r="O351" s="7"/>
      <c r="P351" s="7"/>
      <c r="Q351" s="7"/>
      <c r="R351" s="206"/>
      <c r="S351" s="206"/>
      <c r="T351" s="206"/>
      <c r="U351" s="206"/>
      <c r="V351" s="209"/>
      <c r="W351" s="57"/>
    </row>
    <row r="352" spans="1:23" s="4" customFormat="1" ht="15" customHeight="1">
      <c r="A352" s="281"/>
      <c r="B352" s="281"/>
      <c r="C352" s="87"/>
      <c r="E352" s="83"/>
      <c r="F352" s="83"/>
      <c r="G352" s="83"/>
      <c r="H352" s="261"/>
      <c r="I352" s="7"/>
      <c r="J352" s="206"/>
      <c r="K352" s="206"/>
      <c r="L352" s="206"/>
      <c r="M352" s="383"/>
      <c r="N352" s="383"/>
      <c r="O352" s="7"/>
      <c r="P352" s="7"/>
      <c r="Q352" s="7"/>
      <c r="R352" s="206"/>
      <c r="S352" s="206"/>
      <c r="T352" s="206"/>
      <c r="U352" s="206"/>
      <c r="V352" s="209"/>
      <c r="W352" s="57"/>
    </row>
    <row r="353" spans="1:23" s="4" customFormat="1" ht="18.75">
      <c r="A353" s="278">
        <v>20</v>
      </c>
      <c r="B353" s="268" t="s">
        <v>306</v>
      </c>
      <c r="C353" s="87"/>
      <c r="E353" s="83"/>
      <c r="F353" s="83"/>
      <c r="G353" s="83"/>
      <c r="H353" s="261"/>
      <c r="I353" s="7"/>
      <c r="J353" s="206"/>
      <c r="K353" s="206"/>
      <c r="L353" s="206"/>
      <c r="M353" s="383"/>
      <c r="N353" s="383"/>
      <c r="O353" s="7"/>
      <c r="P353" s="7"/>
      <c r="Q353" s="7"/>
      <c r="R353" s="206"/>
      <c r="S353" s="206"/>
      <c r="T353" s="206"/>
      <c r="U353" s="206"/>
      <c r="V353" s="209"/>
      <c r="W353" s="57"/>
    </row>
    <row r="354" spans="1:23" s="4" customFormat="1" ht="15" customHeight="1">
      <c r="A354" s="281"/>
      <c r="B354" s="281"/>
      <c r="C354" s="87"/>
      <c r="E354" s="83"/>
      <c r="F354" s="83"/>
      <c r="G354" s="83"/>
      <c r="H354" s="261"/>
      <c r="I354" s="7"/>
      <c r="J354" s="206"/>
      <c r="K354" s="206"/>
      <c r="L354" s="206"/>
      <c r="M354" s="383"/>
      <c r="N354" s="383"/>
      <c r="O354" s="7"/>
      <c r="P354" s="7"/>
      <c r="Q354" s="7"/>
      <c r="R354" s="206"/>
      <c r="S354" s="206"/>
      <c r="T354" s="206"/>
      <c r="U354" s="206"/>
      <c r="V354" s="209"/>
      <c r="W354" s="57"/>
    </row>
    <row r="355" spans="1:23" s="4" customFormat="1" ht="15.75" customHeight="1">
      <c r="A355" s="281"/>
      <c r="B355" s="87" t="s">
        <v>140</v>
      </c>
      <c r="D355" s="84"/>
      <c r="E355" s="83"/>
      <c r="F355" s="83"/>
      <c r="G355" s="83"/>
      <c r="H355" s="7"/>
      <c r="I355" s="7"/>
      <c r="J355" s="206"/>
      <c r="K355" s="206"/>
      <c r="L355" s="206"/>
      <c r="M355" s="383"/>
      <c r="N355" s="383"/>
      <c r="O355" s="7"/>
      <c r="P355" s="7"/>
      <c r="Q355" s="7"/>
      <c r="R355" s="206"/>
      <c r="S355" s="206"/>
      <c r="T355" s="206"/>
      <c r="U355" s="206"/>
      <c r="V355" s="209"/>
      <c r="W355" s="57"/>
    </row>
    <row r="356" spans="1:23" s="4" customFormat="1" ht="18" customHeight="1">
      <c r="A356" s="281"/>
      <c r="B356" s="101" t="s">
        <v>298</v>
      </c>
      <c r="D356" s="84"/>
      <c r="E356" s="83"/>
      <c r="F356" s="83"/>
      <c r="G356" s="83"/>
      <c r="I356" s="7"/>
      <c r="J356" s="393">
        <v>0</v>
      </c>
      <c r="K356" s="393"/>
      <c r="L356" s="380">
        <f>40000000+40000000</f>
        <v>80000000</v>
      </c>
      <c r="M356" s="380"/>
      <c r="N356" s="394">
        <f>SUM(J356:M356)</f>
        <v>80000000</v>
      </c>
      <c r="O356" s="7"/>
      <c r="P356" s="7"/>
      <c r="Q356" s="7"/>
      <c r="R356" s="206"/>
      <c r="S356" s="206"/>
      <c r="T356" s="206"/>
      <c r="U356" s="206"/>
      <c r="V356" s="209"/>
      <c r="W356" s="57"/>
    </row>
    <row r="357" spans="1:23" s="4" customFormat="1" ht="18" customHeight="1">
      <c r="A357" s="281"/>
      <c r="B357" s="101" t="s">
        <v>299</v>
      </c>
      <c r="D357" s="84"/>
      <c r="E357" s="83"/>
      <c r="F357" s="83"/>
      <c r="G357" s="83"/>
      <c r="H357" s="7"/>
      <c r="I357" s="7"/>
      <c r="J357" s="394">
        <f>428000+4453000+1551000+541000+3865000+2247000+299000+1366000+1610000-4881000</f>
        <v>11479000</v>
      </c>
      <c r="K357" s="380"/>
      <c r="L357" s="393">
        <v>0</v>
      </c>
      <c r="M357" s="393"/>
      <c r="N357" s="394">
        <f>SUM(J357:M357)</f>
        <v>11479000</v>
      </c>
      <c r="O357" s="7"/>
      <c r="P357" s="7"/>
      <c r="Q357" s="7"/>
      <c r="R357" s="528"/>
      <c r="S357" s="528"/>
      <c r="T357" s="528"/>
      <c r="U357" s="528"/>
      <c r="V357" s="209"/>
      <c r="W357" s="57"/>
    </row>
    <row r="358" spans="1:23" s="4" customFormat="1" ht="18" customHeight="1">
      <c r="A358" s="281"/>
      <c r="B358" s="101" t="s">
        <v>305</v>
      </c>
      <c r="D358" s="84"/>
      <c r="E358" s="83"/>
      <c r="F358" s="83"/>
      <c r="G358" s="83"/>
      <c r="H358" s="7"/>
      <c r="I358" s="7"/>
      <c r="J358" s="394">
        <v>4881000</v>
      </c>
      <c r="K358" s="380"/>
      <c r="L358" s="393">
        <v>0</v>
      </c>
      <c r="M358" s="393"/>
      <c r="N358" s="394">
        <f>SUM(J358:M358)</f>
        <v>4881000</v>
      </c>
      <c r="O358" s="7"/>
      <c r="P358" s="7"/>
      <c r="Q358" s="7"/>
      <c r="R358" s="205"/>
      <c r="S358" s="205"/>
      <c r="T358" s="205"/>
      <c r="U358" s="205"/>
      <c r="V358" s="209"/>
      <c r="W358" s="57"/>
    </row>
    <row r="359" spans="1:23" s="4" customFormat="1" ht="18" customHeight="1">
      <c r="A359" s="281"/>
      <c r="B359" s="101" t="s">
        <v>294</v>
      </c>
      <c r="D359" s="84"/>
      <c r="E359" s="83"/>
      <c r="F359" s="83"/>
      <c r="G359" s="83"/>
      <c r="H359" s="7"/>
      <c r="I359" s="7"/>
      <c r="J359" s="394">
        <v>1000000</v>
      </c>
      <c r="K359" s="380"/>
      <c r="L359" s="393">
        <v>0</v>
      </c>
      <c r="M359" s="393"/>
      <c r="N359" s="394">
        <f>SUM(J359:M359)</f>
        <v>1000000</v>
      </c>
      <c r="O359" s="7"/>
      <c r="P359" s="7"/>
      <c r="Q359" s="7"/>
      <c r="R359" s="205"/>
      <c r="S359" s="205"/>
      <c r="T359" s="205"/>
      <c r="U359" s="205"/>
      <c r="V359" s="209"/>
      <c r="W359" s="57"/>
    </row>
    <row r="360" spans="1:23" s="4" customFormat="1" ht="18" customHeight="1">
      <c r="A360" s="281"/>
      <c r="B360" s="281"/>
      <c r="C360" s="87"/>
      <c r="D360" s="84"/>
      <c r="E360" s="83"/>
      <c r="F360" s="83"/>
      <c r="G360" s="83"/>
      <c r="H360" s="7"/>
      <c r="I360" s="7"/>
      <c r="J360" s="381">
        <f>SUM(J356:K359)</f>
        <v>17360000</v>
      </c>
      <c r="K360" s="381"/>
      <c r="L360" s="381">
        <f>SUM(L356:M359)</f>
        <v>80000000</v>
      </c>
      <c r="M360" s="381"/>
      <c r="N360" s="381">
        <f>SUM(N356:O359)</f>
        <v>97360000</v>
      </c>
      <c r="O360" s="262"/>
      <c r="P360" s="7"/>
      <c r="Q360" s="7"/>
      <c r="R360" s="528"/>
      <c r="S360" s="528"/>
      <c r="T360" s="528"/>
      <c r="U360" s="528"/>
      <c r="V360" s="209"/>
      <c r="W360" s="57"/>
    </row>
    <row r="361" spans="1:23" s="4" customFormat="1" ht="15" customHeight="1">
      <c r="A361" s="281"/>
      <c r="B361" s="281"/>
      <c r="C361" s="87"/>
      <c r="D361" s="84"/>
      <c r="E361" s="83"/>
      <c r="F361" s="83"/>
      <c r="G361" s="83"/>
      <c r="I361" s="7"/>
      <c r="J361" s="380"/>
      <c r="K361" s="380"/>
      <c r="L361" s="380"/>
      <c r="M361" s="380"/>
      <c r="N361" s="380"/>
      <c r="O361" s="86"/>
      <c r="P361" s="7"/>
      <c r="Q361" s="7"/>
      <c r="R361" s="206"/>
      <c r="S361" s="206"/>
      <c r="T361" s="206"/>
      <c r="U361" s="206"/>
      <c r="V361" s="209"/>
      <c r="W361" s="57"/>
    </row>
    <row r="362" spans="1:23" s="4" customFormat="1" ht="18" customHeight="1" thickBot="1">
      <c r="A362" s="281"/>
      <c r="B362" s="281"/>
      <c r="C362" s="87"/>
      <c r="D362" s="84"/>
      <c r="E362" s="83"/>
      <c r="F362" s="83"/>
      <c r="G362" s="83"/>
      <c r="H362" s="7"/>
      <c r="I362" s="7"/>
      <c r="J362" s="395">
        <f>J350+J360</f>
        <v>298357000</v>
      </c>
      <c r="K362" s="395"/>
      <c r="L362" s="395">
        <f>L350+L360</f>
        <v>622304000</v>
      </c>
      <c r="M362" s="395"/>
      <c r="N362" s="395">
        <f>N350+N360</f>
        <v>920661000</v>
      </c>
      <c r="O362" s="7"/>
      <c r="P362" s="7"/>
      <c r="Q362" s="7"/>
      <c r="R362" s="528"/>
      <c r="S362" s="528"/>
      <c r="T362" s="528"/>
      <c r="U362" s="528"/>
      <c r="V362" s="209"/>
      <c r="W362" s="57"/>
    </row>
    <row r="363" spans="1:23" s="4" customFormat="1" ht="14.25" customHeight="1" thickTop="1">
      <c r="A363" s="281"/>
      <c r="B363" s="281"/>
      <c r="C363" s="87"/>
      <c r="D363" s="84"/>
      <c r="E363" s="83"/>
      <c r="F363" s="83"/>
      <c r="G363" s="83"/>
      <c r="H363" s="7"/>
      <c r="I363" s="7"/>
      <c r="J363" s="264"/>
      <c r="K363" s="264"/>
      <c r="L363" s="264"/>
      <c r="M363" s="263"/>
      <c r="N363" s="263"/>
      <c r="O363" s="7"/>
      <c r="P363" s="7"/>
      <c r="Q363" s="7"/>
      <c r="R363" s="206"/>
      <c r="S363" s="57"/>
      <c r="T363" s="57"/>
      <c r="U363" s="57"/>
      <c r="V363" s="57"/>
      <c r="W363" s="57"/>
    </row>
    <row r="364" spans="1:23" s="4" customFormat="1" ht="14.25" customHeight="1">
      <c r="A364" s="281"/>
      <c r="B364" s="281"/>
      <c r="C364" s="87"/>
      <c r="D364" s="84"/>
      <c r="E364" s="83"/>
      <c r="F364" s="83"/>
      <c r="G364" s="83"/>
      <c r="H364" s="7"/>
      <c r="I364" s="7"/>
      <c r="J364" s="264"/>
      <c r="K364" s="264"/>
      <c r="L364" s="264"/>
      <c r="M364" s="263"/>
      <c r="N364" s="263"/>
      <c r="O364" s="7"/>
      <c r="P364" s="7"/>
      <c r="Q364" s="7"/>
      <c r="R364" s="206"/>
      <c r="S364" s="57"/>
      <c r="T364" s="57"/>
      <c r="U364" s="57"/>
      <c r="V364" s="57"/>
      <c r="W364" s="57"/>
    </row>
    <row r="365" spans="1:23" s="4" customFormat="1" ht="18" customHeight="1">
      <c r="A365" s="314">
        <v>21</v>
      </c>
      <c r="B365" s="50" t="s">
        <v>167</v>
      </c>
      <c r="D365" s="39"/>
      <c r="E365" s="39"/>
      <c r="F365" s="39"/>
      <c r="G365" s="39"/>
      <c r="L365" s="52"/>
      <c r="M365" s="49"/>
      <c r="N365" s="49"/>
      <c r="O365" s="49"/>
      <c r="P365" s="49"/>
      <c r="Q365" s="49"/>
      <c r="R365" s="210"/>
      <c r="S365" s="211"/>
      <c r="T365" s="57"/>
      <c r="U365" s="57"/>
      <c r="V365" s="57"/>
      <c r="W365" s="57"/>
    </row>
    <row r="366" spans="1:23" s="4" customFormat="1" ht="16.5" customHeight="1">
      <c r="A366" s="278"/>
      <c r="B366" s="278"/>
      <c r="C366" s="54"/>
      <c r="D366" s="39"/>
      <c r="E366" s="39"/>
      <c r="F366" s="39"/>
      <c r="G366" s="39"/>
      <c r="L366" s="52"/>
      <c r="M366" s="49"/>
      <c r="N366" s="49"/>
      <c r="O366" s="49"/>
      <c r="P366" s="49"/>
      <c r="Q366" s="49"/>
      <c r="R366" s="210"/>
      <c r="S366" s="211"/>
      <c r="T366" s="57"/>
      <c r="U366" s="57"/>
      <c r="V366" s="57"/>
      <c r="W366" s="57"/>
    </row>
    <row r="367" spans="1:19" s="4" customFormat="1" ht="18" customHeight="1">
      <c r="A367" s="278"/>
      <c r="B367" s="278"/>
      <c r="C367" s="54"/>
      <c r="D367" s="39"/>
      <c r="E367" s="39"/>
      <c r="F367" s="39"/>
      <c r="G367" s="39"/>
      <c r="L367" s="52"/>
      <c r="M367" s="49"/>
      <c r="N367" s="49"/>
      <c r="O367" s="49"/>
      <c r="P367" s="49"/>
      <c r="Q367" s="49"/>
      <c r="R367" s="49"/>
      <c r="S367" s="46"/>
    </row>
    <row r="368" spans="1:19" s="4" customFormat="1" ht="18" customHeight="1">
      <c r="A368" s="278"/>
      <c r="B368" s="278"/>
      <c r="C368" s="54"/>
      <c r="D368" s="39"/>
      <c r="E368" s="39"/>
      <c r="F368" s="39"/>
      <c r="G368" s="39"/>
      <c r="L368" s="52"/>
      <c r="M368" s="49"/>
      <c r="N368" s="49"/>
      <c r="O368" s="49"/>
      <c r="P368" s="49"/>
      <c r="Q368" s="49"/>
      <c r="R368" s="49"/>
      <c r="S368" s="46"/>
    </row>
    <row r="369" spans="1:19" s="4" customFormat="1" ht="18" customHeight="1">
      <c r="A369" s="278"/>
      <c r="B369" s="278"/>
      <c r="C369" s="54"/>
      <c r="D369" s="39"/>
      <c r="E369" s="39"/>
      <c r="F369" s="39"/>
      <c r="G369" s="39"/>
      <c r="L369" s="52"/>
      <c r="M369" s="49"/>
      <c r="N369" s="49"/>
      <c r="O369" s="49"/>
      <c r="P369" s="49"/>
      <c r="Q369" s="49"/>
      <c r="R369" s="49"/>
      <c r="S369" s="46"/>
    </row>
    <row r="370" spans="1:19" s="4" customFormat="1" ht="18" customHeight="1">
      <c r="A370" s="278"/>
      <c r="B370" s="278"/>
      <c r="C370" s="54"/>
      <c r="D370" s="39"/>
      <c r="E370" s="39"/>
      <c r="F370" s="39"/>
      <c r="G370" s="39"/>
      <c r="L370" s="52"/>
      <c r="M370" s="49"/>
      <c r="N370" s="49"/>
      <c r="O370" s="49"/>
      <c r="P370" s="49"/>
      <c r="Q370" s="49"/>
      <c r="R370" s="49"/>
      <c r="S370" s="46"/>
    </row>
    <row r="371" spans="1:19" s="4" customFormat="1" ht="18" customHeight="1">
      <c r="A371" s="314">
        <v>22</v>
      </c>
      <c r="B371" s="58" t="s">
        <v>168</v>
      </c>
      <c r="D371" s="63"/>
      <c r="E371" s="59"/>
      <c r="F371" s="59"/>
      <c r="G371" s="59"/>
      <c r="H371" s="89"/>
      <c r="I371" s="89"/>
      <c r="J371" s="90"/>
      <c r="K371" s="90"/>
      <c r="L371" s="90"/>
      <c r="M371" s="90"/>
      <c r="N371" s="90"/>
      <c r="O371" s="90"/>
      <c r="P371" s="90"/>
      <c r="Q371" s="90"/>
      <c r="R371" s="90"/>
      <c r="S371" s="90"/>
    </row>
    <row r="372" spans="1:19" s="4" customFormat="1" ht="14.25" customHeight="1">
      <c r="A372" s="278"/>
      <c r="B372" s="278"/>
      <c r="C372" s="88"/>
      <c r="D372" s="63"/>
      <c r="E372" s="59"/>
      <c r="F372" s="59"/>
      <c r="G372" s="59"/>
      <c r="H372" s="89"/>
      <c r="I372" s="89"/>
      <c r="J372" s="90"/>
      <c r="K372" s="90"/>
      <c r="L372" s="90"/>
      <c r="M372" s="90"/>
      <c r="N372" s="90"/>
      <c r="O372" s="90"/>
      <c r="P372" s="90"/>
      <c r="Q372" s="90"/>
      <c r="R372" s="90"/>
      <c r="S372" s="90"/>
    </row>
    <row r="373" spans="1:19" s="4" customFormat="1" ht="18" customHeight="1">
      <c r="A373" s="278"/>
      <c r="B373" s="278"/>
      <c r="C373" s="102"/>
      <c r="D373" s="60"/>
      <c r="E373" s="60"/>
      <c r="F373" s="60"/>
      <c r="G373" s="60"/>
      <c r="H373" s="60"/>
      <c r="I373" s="60"/>
      <c r="J373" s="60"/>
      <c r="K373" s="60"/>
      <c r="L373" s="60"/>
      <c r="M373" s="60"/>
      <c r="N373" s="60"/>
      <c r="O373" s="60"/>
      <c r="P373" s="60"/>
      <c r="Q373" s="60"/>
      <c r="R373" s="60"/>
      <c r="S373" s="60"/>
    </row>
    <row r="374" spans="1:19" s="4" customFormat="1" ht="18.75">
      <c r="A374" s="278"/>
      <c r="B374" s="278"/>
      <c r="C374" s="102"/>
      <c r="D374" s="60"/>
      <c r="E374" s="60"/>
      <c r="F374" s="60"/>
      <c r="G374" s="60"/>
      <c r="H374" s="60"/>
      <c r="I374" s="60"/>
      <c r="J374" s="60"/>
      <c r="K374" s="60"/>
      <c r="L374" s="60"/>
      <c r="M374" s="60"/>
      <c r="N374" s="60"/>
      <c r="O374" s="60"/>
      <c r="P374" s="60"/>
      <c r="Q374" s="60"/>
      <c r="R374" s="60"/>
      <c r="S374" s="60"/>
    </row>
    <row r="375" spans="1:19" s="4" customFormat="1" ht="18.75">
      <c r="A375" s="278"/>
      <c r="B375" s="278"/>
      <c r="C375" s="102"/>
      <c r="D375" s="60"/>
      <c r="E375" s="60"/>
      <c r="F375" s="60"/>
      <c r="G375" s="60"/>
      <c r="H375" s="60"/>
      <c r="I375" s="60"/>
      <c r="J375" s="60"/>
      <c r="K375" s="60"/>
      <c r="L375" s="60"/>
      <c r="M375" s="60"/>
      <c r="N375" s="60"/>
      <c r="O375" s="60"/>
      <c r="P375" s="60"/>
      <c r="Q375" s="60"/>
      <c r="R375" s="60"/>
      <c r="S375" s="60"/>
    </row>
    <row r="376" spans="1:19" s="4" customFormat="1" ht="18" customHeight="1">
      <c r="A376" s="314">
        <v>23</v>
      </c>
      <c r="B376" s="50" t="s">
        <v>99</v>
      </c>
      <c r="D376" s="46"/>
      <c r="E376" s="46"/>
      <c r="F376" s="46"/>
      <c r="G376" s="46"/>
      <c r="H376" s="46"/>
      <c r="I376" s="46"/>
      <c r="J376" s="46"/>
      <c r="K376" s="46"/>
      <c r="L376" s="49"/>
      <c r="M376" s="49"/>
      <c r="N376" s="49"/>
      <c r="O376" s="49"/>
      <c r="P376" s="49"/>
      <c r="Q376" s="49"/>
      <c r="R376" s="49"/>
      <c r="S376" s="46"/>
    </row>
    <row r="377" spans="1:19" s="4" customFormat="1" ht="18.75">
      <c r="A377" s="278"/>
      <c r="B377" s="278"/>
      <c r="C377" s="50"/>
      <c r="D377" s="46"/>
      <c r="E377" s="46"/>
      <c r="F377" s="46"/>
      <c r="G377" s="46"/>
      <c r="H377" s="46"/>
      <c r="I377" s="46"/>
      <c r="J377" s="46"/>
      <c r="K377" s="46"/>
      <c r="L377" s="49"/>
      <c r="M377" s="49"/>
      <c r="N377" s="49"/>
      <c r="O377" s="49"/>
      <c r="P377" s="49"/>
      <c r="Q377" s="49"/>
      <c r="R377" s="49"/>
      <c r="S377" s="46"/>
    </row>
    <row r="378" spans="1:19" s="4" customFormat="1" ht="18" customHeight="1">
      <c r="A378" s="278"/>
      <c r="B378" s="278"/>
      <c r="C378" s="39"/>
      <c r="D378" s="46"/>
      <c r="E378" s="46"/>
      <c r="F378" s="46"/>
      <c r="G378" s="46"/>
      <c r="H378" s="46"/>
      <c r="I378" s="46"/>
      <c r="J378" s="46"/>
      <c r="K378" s="46"/>
      <c r="L378" s="49"/>
      <c r="M378" s="49"/>
      <c r="N378" s="49"/>
      <c r="O378" s="49"/>
      <c r="P378" s="49"/>
      <c r="Q378" s="49"/>
      <c r="R378" s="49"/>
      <c r="S378" s="46"/>
    </row>
    <row r="379" spans="1:19" s="4" customFormat="1" ht="18.75">
      <c r="A379" s="278"/>
      <c r="B379" s="278"/>
      <c r="C379" s="39"/>
      <c r="D379" s="46"/>
      <c r="E379" s="46"/>
      <c r="F379" s="46"/>
      <c r="G379" s="46"/>
      <c r="H379" s="46"/>
      <c r="I379" s="46"/>
      <c r="J379" s="46"/>
      <c r="K379" s="46"/>
      <c r="L379" s="49"/>
      <c r="M379" s="49"/>
      <c r="N379" s="49"/>
      <c r="O379" s="49"/>
      <c r="P379" s="49"/>
      <c r="Q379" s="49"/>
      <c r="R379" s="49"/>
      <c r="S379" s="46"/>
    </row>
    <row r="380" spans="1:19" s="4" customFormat="1" ht="16.5" customHeight="1">
      <c r="A380" s="278"/>
      <c r="B380" s="278"/>
      <c r="C380" s="39"/>
      <c r="D380" s="46"/>
      <c r="E380" s="46"/>
      <c r="F380" s="46"/>
      <c r="G380" s="46"/>
      <c r="H380" s="46"/>
      <c r="I380" s="46"/>
      <c r="J380" s="46"/>
      <c r="K380" s="46"/>
      <c r="L380" s="49"/>
      <c r="M380" s="49"/>
      <c r="N380" s="49"/>
      <c r="O380" s="49"/>
      <c r="P380" s="49"/>
      <c r="Q380" s="49"/>
      <c r="R380" s="49"/>
      <c r="S380" s="46"/>
    </row>
    <row r="381" spans="1:2" s="4" customFormat="1" ht="18" customHeight="1">
      <c r="A381" s="314">
        <v>24</v>
      </c>
      <c r="B381" s="50" t="s">
        <v>71</v>
      </c>
    </row>
    <row r="382" spans="1:3" s="4" customFormat="1" ht="16.5" customHeight="1">
      <c r="A382" s="278"/>
      <c r="B382" s="278"/>
      <c r="C382" s="50"/>
    </row>
    <row r="383" spans="1:19" s="4" customFormat="1" ht="18" customHeight="1">
      <c r="A383" s="272"/>
      <c r="B383" s="272"/>
      <c r="H383" s="526" t="s">
        <v>100</v>
      </c>
      <c r="I383" s="526"/>
      <c r="J383" s="526"/>
      <c r="K383" s="49"/>
      <c r="L383" s="517" t="s">
        <v>78</v>
      </c>
      <c r="M383" s="517"/>
      <c r="N383" s="517"/>
      <c r="O383" s="64"/>
      <c r="P383" s="64"/>
      <c r="Q383" s="64"/>
      <c r="R383" s="64"/>
      <c r="S383" s="46"/>
    </row>
    <row r="384" spans="1:19" s="4" customFormat="1" ht="18" customHeight="1">
      <c r="A384" s="272"/>
      <c r="B384" s="272"/>
      <c r="H384" s="526" t="s">
        <v>22</v>
      </c>
      <c r="I384" s="526"/>
      <c r="J384" s="526"/>
      <c r="K384" s="49"/>
      <c r="L384" s="517" t="s">
        <v>22</v>
      </c>
      <c r="M384" s="517"/>
      <c r="N384" s="517"/>
      <c r="O384" s="64"/>
      <c r="P384" s="64"/>
      <c r="Q384" s="64"/>
      <c r="R384" s="64"/>
      <c r="S384" s="46"/>
    </row>
    <row r="385" spans="1:18" s="4" customFormat="1" ht="18" customHeight="1">
      <c r="A385" s="272"/>
      <c r="B385" s="272"/>
      <c r="H385" s="243" t="str">
        <f>H282</f>
        <v>31.03.2009</v>
      </c>
      <c r="I385" s="243"/>
      <c r="J385" s="243" t="str">
        <f>J282</f>
        <v>31.03.2008</v>
      </c>
      <c r="K385" s="185"/>
      <c r="L385" s="243" t="str">
        <f>L282</f>
        <v>31.03.2009</v>
      </c>
      <c r="M385" s="243"/>
      <c r="N385" s="243" t="str">
        <f>N282</f>
        <v>31.03.2008</v>
      </c>
      <c r="O385" s="65"/>
      <c r="P385" s="65"/>
      <c r="Q385" s="65"/>
      <c r="R385" s="65"/>
    </row>
    <row r="386" spans="1:2" s="4" customFormat="1" ht="12" customHeight="1">
      <c r="A386" s="272"/>
      <c r="B386" s="272"/>
    </row>
    <row r="387" spans="1:2" s="4" customFormat="1" ht="18" customHeight="1">
      <c r="A387" s="272"/>
      <c r="B387" s="39" t="s">
        <v>101</v>
      </c>
    </row>
    <row r="388" spans="1:18" s="4" customFormat="1" ht="15" customHeight="1">
      <c r="A388" s="272"/>
      <c r="B388" s="39"/>
      <c r="H388" s="8"/>
      <c r="I388" s="52"/>
      <c r="J388" s="8"/>
      <c r="K388" s="8"/>
      <c r="L388" s="8"/>
      <c r="M388" s="52"/>
      <c r="N388" s="8"/>
      <c r="O388" s="52"/>
      <c r="P388" s="52"/>
      <c r="Q388" s="52"/>
      <c r="R388" s="52"/>
    </row>
    <row r="389" spans="1:18" s="4" customFormat="1" ht="18" customHeight="1">
      <c r="A389" s="272"/>
      <c r="B389" s="4" t="s">
        <v>50</v>
      </c>
      <c r="D389" s="46"/>
      <c r="F389" s="96"/>
      <c r="H389" s="52"/>
      <c r="I389" s="52"/>
      <c r="J389" s="8"/>
      <c r="K389" s="8"/>
      <c r="L389" s="8"/>
      <c r="M389" s="52"/>
      <c r="N389" s="8"/>
      <c r="O389" s="52"/>
      <c r="P389" s="52"/>
      <c r="Q389" s="52"/>
      <c r="R389" s="52"/>
    </row>
    <row r="390" spans="1:18" s="4" customFormat="1" ht="18" customHeight="1">
      <c r="A390" s="272"/>
      <c r="B390" s="39" t="s">
        <v>174</v>
      </c>
      <c r="D390" s="46"/>
      <c r="F390" s="96"/>
      <c r="H390" s="52"/>
      <c r="I390" s="52"/>
      <c r="J390" s="8"/>
      <c r="K390" s="8"/>
      <c r="L390" s="8"/>
      <c r="M390" s="52"/>
      <c r="N390" s="8"/>
      <c r="O390" s="52"/>
      <c r="P390" s="52"/>
      <c r="Q390" s="52"/>
      <c r="R390" s="52"/>
    </row>
    <row r="391" spans="1:18" s="4" customFormat="1" ht="18" customHeight="1">
      <c r="A391" s="272"/>
      <c r="B391" s="39" t="s">
        <v>229</v>
      </c>
      <c r="F391" s="96" t="s">
        <v>230</v>
      </c>
      <c r="H391" s="119">
        <f>'Income Statement'!C33</f>
        <v>18513000</v>
      </c>
      <c r="I391" s="119"/>
      <c r="J391" s="119">
        <f>'Income Statement'!E33</f>
        <v>12627000</v>
      </c>
      <c r="K391" s="70"/>
      <c r="L391" s="119">
        <f>'Income Statement'!G33</f>
        <v>66555000</v>
      </c>
      <c r="M391" s="119"/>
      <c r="N391" s="119">
        <f>'Income Statement'!I33</f>
        <v>50589000</v>
      </c>
      <c r="O391" s="87"/>
      <c r="P391" s="52"/>
      <c r="Q391" s="52"/>
      <c r="R391" s="52"/>
    </row>
    <row r="392" spans="1:18" s="4" customFormat="1" ht="18.75">
      <c r="A392" s="272"/>
      <c r="B392" s="39"/>
      <c r="F392" s="96"/>
      <c r="H392" s="70"/>
      <c r="I392" s="70"/>
      <c r="J392" s="70"/>
      <c r="K392" s="70"/>
      <c r="L392" s="70"/>
      <c r="M392" s="70"/>
      <c r="N392" s="70"/>
      <c r="O392" s="8"/>
      <c r="P392" s="52"/>
      <c r="Q392" s="52"/>
      <c r="R392" s="52"/>
    </row>
    <row r="393" spans="1:18" s="4" customFormat="1" ht="18" customHeight="1">
      <c r="A393" s="272"/>
      <c r="B393" s="4" t="s">
        <v>141</v>
      </c>
      <c r="F393" s="96"/>
      <c r="H393" s="70"/>
      <c r="I393" s="70"/>
      <c r="J393" s="70"/>
      <c r="K393" s="70"/>
      <c r="L393" s="70"/>
      <c r="M393" s="70"/>
      <c r="N393" s="70"/>
      <c r="O393" s="8"/>
      <c r="P393" s="52"/>
      <c r="Q393" s="52"/>
      <c r="R393" s="52"/>
    </row>
    <row r="394" spans="1:15" s="4" customFormat="1" ht="18" customHeight="1">
      <c r="A394" s="272"/>
      <c r="B394" s="4" t="s">
        <v>227</v>
      </c>
      <c r="F394" s="96" t="s">
        <v>228</v>
      </c>
      <c r="H394" s="241">
        <v>710971000</v>
      </c>
      <c r="I394" s="241"/>
      <c r="J394" s="241">
        <v>646338000</v>
      </c>
      <c r="K394" s="213"/>
      <c r="L394" s="241">
        <v>710440000</v>
      </c>
      <c r="M394" s="120"/>
      <c r="N394" s="241">
        <v>646338000</v>
      </c>
      <c r="O394" s="126"/>
    </row>
    <row r="395" spans="1:18" s="4" customFormat="1" ht="18.75">
      <c r="A395" s="272"/>
      <c r="F395" s="96"/>
      <c r="H395" s="189"/>
      <c r="I395" s="190"/>
      <c r="J395" s="189"/>
      <c r="K395" s="190"/>
      <c r="L395" s="189"/>
      <c r="M395" s="190"/>
      <c r="N395" s="189"/>
      <c r="O395" s="91"/>
      <c r="P395" s="91"/>
      <c r="Q395" s="91"/>
      <c r="R395" s="91"/>
    </row>
    <row r="396" spans="1:30" s="4" customFormat="1" ht="18" customHeight="1" thickBot="1">
      <c r="A396" s="272"/>
      <c r="B396" s="39" t="s">
        <v>225</v>
      </c>
      <c r="F396" s="96" t="s">
        <v>226</v>
      </c>
      <c r="H396" s="191">
        <f>H391/H394*100</f>
        <v>2.603903675396043</v>
      </c>
      <c r="I396" s="191"/>
      <c r="J396" s="191">
        <f>J391/J394*100</f>
        <v>1.953621789218644</v>
      </c>
      <c r="K396" s="191"/>
      <c r="L396" s="191">
        <f>L391/L394*100</f>
        <v>9.368138055289679</v>
      </c>
      <c r="M396" s="191"/>
      <c r="N396" s="191">
        <f>N391/N394*100</f>
        <v>7.827019299499642</v>
      </c>
      <c r="O396" s="173"/>
      <c r="Q396" s="175"/>
      <c r="R396" s="175"/>
      <c r="S396" s="175"/>
      <c r="T396" s="175"/>
      <c r="U396" s="104"/>
      <c r="V396" s="104"/>
      <c r="W396" s="104"/>
      <c r="X396" s="104"/>
      <c r="Y396" s="104"/>
      <c r="Z396" s="104"/>
      <c r="AA396" s="104"/>
      <c r="AB396" s="104"/>
      <c r="AC396" s="103"/>
      <c r="AD396" s="103"/>
    </row>
    <row r="397" spans="1:30" s="4" customFormat="1" ht="15.75" customHeight="1" thickTop="1">
      <c r="A397" s="272"/>
      <c r="B397" s="272"/>
      <c r="C397" s="45"/>
      <c r="Q397" s="104"/>
      <c r="R397" s="104"/>
      <c r="S397" s="104"/>
      <c r="T397" s="104"/>
      <c r="U397" s="104"/>
      <c r="V397" s="104"/>
      <c r="W397" s="104"/>
      <c r="X397" s="104"/>
      <c r="Y397" s="104"/>
      <c r="Z397" s="104"/>
      <c r="AA397" s="104"/>
      <c r="AB397" s="104"/>
      <c r="AC397" s="103"/>
      <c r="AD397" s="103"/>
    </row>
    <row r="398" spans="1:30" s="4" customFormat="1" ht="18" customHeight="1">
      <c r="A398" s="272"/>
      <c r="B398" s="272"/>
      <c r="C398" s="60"/>
      <c r="D398" s="60"/>
      <c r="E398" s="60"/>
      <c r="F398" s="60"/>
      <c r="G398" s="60"/>
      <c r="H398" s="60"/>
      <c r="I398" s="60"/>
      <c r="J398" s="60"/>
      <c r="K398" s="60"/>
      <c r="L398" s="60"/>
      <c r="M398" s="60"/>
      <c r="N398" s="60"/>
      <c r="O398" s="51"/>
      <c r="P398" s="51"/>
      <c r="Q398" s="104"/>
      <c r="R398" s="104"/>
      <c r="S398" s="104"/>
      <c r="T398" s="104"/>
      <c r="U398" s="104"/>
      <c r="V398" s="104"/>
      <c r="W398" s="104"/>
      <c r="X398" s="104"/>
      <c r="Y398" s="104"/>
      <c r="Z398" s="104"/>
      <c r="AA398" s="104"/>
      <c r="AB398" s="104"/>
      <c r="AC398" s="103"/>
      <c r="AD398" s="103"/>
    </row>
    <row r="399" spans="1:30" s="4" customFormat="1" ht="18" customHeight="1">
      <c r="A399" s="272"/>
      <c r="B399" s="272"/>
      <c r="C399" s="60"/>
      <c r="D399" s="60"/>
      <c r="E399" s="60"/>
      <c r="F399" s="60"/>
      <c r="G399" s="60"/>
      <c r="H399" s="60"/>
      <c r="I399" s="60"/>
      <c r="J399" s="60"/>
      <c r="K399" s="60"/>
      <c r="L399" s="60"/>
      <c r="M399" s="60"/>
      <c r="N399" s="60"/>
      <c r="O399" s="51"/>
      <c r="P399" s="51"/>
      <c r="Q399" s="104"/>
      <c r="R399" s="104"/>
      <c r="S399" s="104"/>
      <c r="T399" s="104"/>
      <c r="U399" s="104"/>
      <c r="V399" s="104"/>
      <c r="W399" s="104"/>
      <c r="X399" s="104"/>
      <c r="Y399" s="104"/>
      <c r="Z399" s="104"/>
      <c r="AA399" s="104"/>
      <c r="AB399" s="104"/>
      <c r="AC399" s="103"/>
      <c r="AD399" s="103"/>
    </row>
    <row r="400" spans="1:30" s="4" customFormat="1" ht="18" customHeight="1">
      <c r="A400" s="272"/>
      <c r="B400" s="272"/>
      <c r="C400" s="60"/>
      <c r="D400" s="60"/>
      <c r="E400" s="60"/>
      <c r="F400" s="60"/>
      <c r="G400" s="60"/>
      <c r="H400" s="60"/>
      <c r="I400" s="60"/>
      <c r="J400" s="60"/>
      <c r="K400" s="60"/>
      <c r="L400" s="60"/>
      <c r="M400" s="60"/>
      <c r="N400" s="60"/>
      <c r="O400" s="51"/>
      <c r="P400" s="51"/>
      <c r="Q400" s="104"/>
      <c r="R400" s="104"/>
      <c r="S400" s="104"/>
      <c r="T400" s="104"/>
      <c r="U400" s="104"/>
      <c r="V400" s="104"/>
      <c r="W400" s="104"/>
      <c r="X400" s="104"/>
      <c r="Y400" s="104"/>
      <c r="Z400" s="104"/>
      <c r="AA400" s="104"/>
      <c r="AB400" s="104"/>
      <c r="AC400" s="103"/>
      <c r="AD400" s="103"/>
    </row>
    <row r="401" spans="1:30" s="4" customFormat="1" ht="18" customHeight="1">
      <c r="A401" s="272"/>
      <c r="B401" s="272"/>
      <c r="C401" s="60"/>
      <c r="D401" s="60"/>
      <c r="E401" s="60"/>
      <c r="F401" s="60"/>
      <c r="G401" s="60"/>
      <c r="H401" s="60"/>
      <c r="I401" s="60"/>
      <c r="J401" s="60"/>
      <c r="K401" s="60"/>
      <c r="L401" s="60"/>
      <c r="M401" s="60"/>
      <c r="N401" s="60"/>
      <c r="O401" s="51"/>
      <c r="P401" s="51"/>
      <c r="Q401" s="104"/>
      <c r="R401" s="104"/>
      <c r="S401" s="104"/>
      <c r="T401" s="104"/>
      <c r="U401" s="104"/>
      <c r="V401" s="104"/>
      <c r="W401" s="104"/>
      <c r="X401" s="104"/>
      <c r="Y401" s="104"/>
      <c r="Z401" s="104"/>
      <c r="AA401" s="104"/>
      <c r="AB401" s="104"/>
      <c r="AC401" s="103"/>
      <c r="AD401" s="103"/>
    </row>
    <row r="402" spans="1:30" s="38" customFormat="1" ht="18" customHeight="1">
      <c r="A402" s="273"/>
      <c r="B402" s="273"/>
      <c r="C402" s="174"/>
      <c r="D402" s="174"/>
      <c r="E402" s="174"/>
      <c r="F402" s="174"/>
      <c r="G402" s="174"/>
      <c r="H402" s="174"/>
      <c r="I402" s="174"/>
      <c r="J402" s="174"/>
      <c r="K402" s="174"/>
      <c r="L402" s="174"/>
      <c r="M402" s="174"/>
      <c r="N402" s="174"/>
      <c r="O402" s="103"/>
      <c r="P402" s="103"/>
      <c r="Q402" s="104"/>
      <c r="R402" s="104"/>
      <c r="S402" s="104"/>
      <c r="T402" s="104"/>
      <c r="U402" s="104"/>
      <c r="V402" s="104"/>
      <c r="W402" s="104"/>
      <c r="X402" s="104"/>
      <c r="Y402" s="104"/>
      <c r="Z402" s="104"/>
      <c r="AA402" s="104"/>
      <c r="AB402" s="104"/>
      <c r="AC402" s="103"/>
      <c r="AD402" s="103"/>
    </row>
    <row r="403" spans="1:19" s="38" customFormat="1" ht="18" customHeight="1">
      <c r="A403" s="273"/>
      <c r="B403" s="273"/>
      <c r="C403" s="174"/>
      <c r="D403" s="174"/>
      <c r="E403" s="174"/>
      <c r="F403" s="174"/>
      <c r="G403" s="174"/>
      <c r="H403" s="174"/>
      <c r="I403" s="174"/>
      <c r="J403" s="174"/>
      <c r="K403" s="174"/>
      <c r="L403" s="174"/>
      <c r="M403" s="174"/>
      <c r="N403" s="174"/>
      <c r="O403" s="103"/>
      <c r="P403" s="103"/>
      <c r="Q403" s="103"/>
      <c r="R403" s="103"/>
      <c r="S403" s="47"/>
    </row>
    <row r="404" spans="1:19" s="38" customFormat="1" ht="16.5" customHeight="1">
      <c r="A404" s="273"/>
      <c r="B404" s="273"/>
      <c r="C404" s="174"/>
      <c r="D404" s="174"/>
      <c r="E404" s="174"/>
      <c r="F404" s="174"/>
      <c r="G404" s="174"/>
      <c r="H404" s="174"/>
      <c r="I404" s="174"/>
      <c r="J404" s="174"/>
      <c r="K404" s="174"/>
      <c r="L404" s="174"/>
      <c r="M404" s="174"/>
      <c r="N404" s="174"/>
      <c r="O404" s="103"/>
      <c r="P404" s="103"/>
      <c r="Q404" s="103"/>
      <c r="R404" s="103"/>
      <c r="S404" s="47"/>
    </row>
    <row r="405" spans="1:19" s="38" customFormat="1" ht="18" customHeight="1">
      <c r="A405" s="273"/>
      <c r="B405" s="273"/>
      <c r="C405" s="104"/>
      <c r="D405" s="104"/>
      <c r="E405" s="104"/>
      <c r="F405" s="104"/>
      <c r="G405" s="104"/>
      <c r="H405" s="104"/>
      <c r="I405" s="104"/>
      <c r="J405" s="104"/>
      <c r="K405" s="104"/>
      <c r="L405" s="104"/>
      <c r="M405" s="104"/>
      <c r="N405" s="104"/>
      <c r="O405" s="103"/>
      <c r="P405" s="103"/>
      <c r="Q405" s="103"/>
      <c r="R405" s="103"/>
      <c r="S405" s="47"/>
    </row>
    <row r="406" spans="1:19" s="45" customFormat="1" ht="18" customHeight="1">
      <c r="A406" s="50" t="s">
        <v>72</v>
      </c>
      <c r="B406" s="50"/>
      <c r="E406" s="49"/>
      <c r="F406" s="49"/>
      <c r="G406" s="49"/>
      <c r="H406" s="49"/>
      <c r="I406" s="49"/>
      <c r="J406" s="49"/>
      <c r="K406" s="49"/>
      <c r="L406" s="49"/>
      <c r="M406" s="49"/>
      <c r="N406" s="49"/>
      <c r="O406" s="49"/>
      <c r="P406" s="49"/>
      <c r="Q406" s="49"/>
      <c r="R406" s="49"/>
      <c r="S406" s="49"/>
    </row>
    <row r="407" spans="1:2" s="45" customFormat="1" ht="18" customHeight="1">
      <c r="A407" s="50" t="s">
        <v>73</v>
      </c>
      <c r="B407" s="50"/>
    </row>
    <row r="408" spans="1:2" s="45" customFormat="1" ht="18" customHeight="1">
      <c r="A408" s="50" t="s">
        <v>74</v>
      </c>
      <c r="B408" s="50"/>
    </row>
    <row r="409" spans="1:2" s="45" customFormat="1" ht="18" customHeight="1">
      <c r="A409" s="50" t="s">
        <v>277</v>
      </c>
      <c r="B409" s="50"/>
    </row>
    <row r="410" spans="1:2" s="45" customFormat="1" ht="18" customHeight="1">
      <c r="A410" s="105"/>
      <c r="B410" s="105"/>
    </row>
    <row r="411" spans="1:19" s="4" customFormat="1" ht="18" customHeight="1">
      <c r="A411" s="39"/>
      <c r="B411" s="39"/>
      <c r="C411" s="39"/>
      <c r="D411" s="39"/>
      <c r="E411" s="39"/>
      <c r="F411" s="39"/>
      <c r="G411" s="39"/>
      <c r="H411" s="52"/>
      <c r="I411" s="52"/>
      <c r="J411" s="8"/>
      <c r="K411" s="8"/>
      <c r="L411" s="52"/>
      <c r="M411" s="52"/>
      <c r="N411" s="52"/>
      <c r="O411" s="52"/>
      <c r="P411" s="52"/>
      <c r="Q411" s="52"/>
      <c r="R411" s="52"/>
      <c r="S411" s="8"/>
    </row>
    <row r="412" spans="1:2" s="4" customFormat="1" ht="18" customHeight="1">
      <c r="A412" s="39"/>
      <c r="B412" s="39"/>
    </row>
    <row r="413" spans="1:2" s="4" customFormat="1" ht="18" customHeight="1">
      <c r="A413" s="39"/>
      <c r="B413" s="39"/>
    </row>
    <row r="414" spans="1:2" s="4" customFormat="1" ht="18" customHeight="1">
      <c r="A414" s="39"/>
      <c r="B414" s="39"/>
    </row>
    <row r="415" spans="1:2" s="4" customFormat="1" ht="18" customHeight="1">
      <c r="A415" s="39"/>
      <c r="B415" s="39"/>
    </row>
    <row r="416" spans="1:2" s="4" customFormat="1" ht="18" customHeight="1">
      <c r="A416" s="39"/>
      <c r="B416" s="39"/>
    </row>
    <row r="417" spans="1:2" s="4" customFormat="1" ht="18" customHeight="1">
      <c r="A417" s="39"/>
      <c r="B417" s="39"/>
    </row>
    <row r="418" spans="1:2" s="4" customFormat="1" ht="15" customHeight="1">
      <c r="A418" s="39"/>
      <c r="B418" s="39"/>
    </row>
    <row r="419" spans="1:2" s="4" customFormat="1" ht="15" customHeight="1">
      <c r="A419" s="39"/>
      <c r="B419" s="39"/>
    </row>
    <row r="420" spans="1:2" s="4" customFormat="1" ht="15" customHeight="1">
      <c r="A420" s="39"/>
      <c r="B420" s="39"/>
    </row>
    <row r="421" spans="1:2" s="4" customFormat="1" ht="15" customHeight="1">
      <c r="A421" s="39"/>
      <c r="B421" s="39"/>
    </row>
    <row r="422" spans="1:2" s="4" customFormat="1" ht="15" customHeight="1">
      <c r="A422" s="39"/>
      <c r="B422" s="39"/>
    </row>
    <row r="423" spans="1:2" s="4" customFormat="1" ht="15" customHeight="1">
      <c r="A423" s="39"/>
      <c r="B423" s="39"/>
    </row>
    <row r="424" spans="1:2" s="4" customFormat="1" ht="15" customHeight="1">
      <c r="A424" s="39"/>
      <c r="B424" s="39"/>
    </row>
    <row r="425" spans="1:2" s="4" customFormat="1" ht="15" customHeight="1">
      <c r="A425" s="39"/>
      <c r="B425" s="39"/>
    </row>
    <row r="426" spans="1:2" s="4" customFormat="1" ht="15" customHeight="1">
      <c r="A426" s="39"/>
      <c r="B426" s="39"/>
    </row>
    <row r="427" spans="1:2" s="4" customFormat="1" ht="15" customHeight="1">
      <c r="A427" s="39"/>
      <c r="B427" s="39"/>
    </row>
    <row r="428" spans="1:2" s="4" customFormat="1" ht="15" customHeight="1">
      <c r="A428" s="39"/>
      <c r="B428" s="39"/>
    </row>
    <row r="429" spans="1:2" s="4" customFormat="1" ht="15" customHeight="1">
      <c r="A429" s="39"/>
      <c r="B429" s="39"/>
    </row>
    <row r="430" spans="1:2" s="4" customFormat="1" ht="15" customHeight="1">
      <c r="A430" s="39"/>
      <c r="B430" s="39"/>
    </row>
    <row r="431" spans="1:2" s="4" customFormat="1" ht="15" customHeight="1">
      <c r="A431" s="39"/>
      <c r="B431" s="39"/>
    </row>
    <row r="432" spans="1:2" s="4" customFormat="1" ht="15" customHeight="1">
      <c r="A432" s="39"/>
      <c r="B432" s="39"/>
    </row>
    <row r="433" spans="1:2" s="4" customFormat="1" ht="15" customHeight="1">
      <c r="A433" s="39"/>
      <c r="B433" s="39"/>
    </row>
    <row r="434" spans="1:2" s="4" customFormat="1" ht="15" customHeight="1">
      <c r="A434" s="39"/>
      <c r="B434" s="39"/>
    </row>
    <row r="435" spans="1:2" s="4" customFormat="1" ht="18.75">
      <c r="A435" s="39"/>
      <c r="B435" s="39"/>
    </row>
    <row r="436" spans="1:2" s="4" customFormat="1" ht="18.75">
      <c r="A436" s="39"/>
      <c r="B436" s="39"/>
    </row>
    <row r="437" spans="1:2" s="4" customFormat="1" ht="18.75">
      <c r="A437" s="39"/>
      <c r="B437" s="39"/>
    </row>
    <row r="438" spans="1:2" s="4" customFormat="1" ht="18.75">
      <c r="A438" s="39"/>
      <c r="B438" s="39"/>
    </row>
    <row r="439" spans="1:2" s="4" customFormat="1" ht="18.75">
      <c r="A439" s="39"/>
      <c r="B439" s="39"/>
    </row>
    <row r="440" spans="1:2" s="4" customFormat="1" ht="18.75">
      <c r="A440" s="39"/>
      <c r="B440" s="39"/>
    </row>
    <row r="441" spans="1:2" s="4" customFormat="1" ht="18.75">
      <c r="A441" s="39"/>
      <c r="B441" s="39"/>
    </row>
    <row r="442" spans="1:2" s="4" customFormat="1" ht="18.75">
      <c r="A442" s="39"/>
      <c r="B442" s="39"/>
    </row>
    <row r="443" spans="1:2" s="4" customFormat="1" ht="18.75">
      <c r="A443" s="39"/>
      <c r="B443" s="39"/>
    </row>
    <row r="444" spans="1:2" s="4" customFormat="1" ht="18.75">
      <c r="A444" s="39"/>
      <c r="B444" s="39"/>
    </row>
    <row r="445" spans="1:2" s="4" customFormat="1" ht="18.75">
      <c r="A445" s="39"/>
      <c r="B445" s="39"/>
    </row>
    <row r="446" spans="1:2" s="4" customFormat="1" ht="18.75">
      <c r="A446" s="39"/>
      <c r="B446" s="39"/>
    </row>
    <row r="447" spans="1:2" s="4" customFormat="1" ht="18.75">
      <c r="A447" s="39"/>
      <c r="B447" s="39"/>
    </row>
    <row r="448" spans="1:2" s="4" customFormat="1" ht="18.75">
      <c r="A448" s="39"/>
      <c r="B448" s="39"/>
    </row>
    <row r="449" spans="1:2" s="4" customFormat="1" ht="18.75">
      <c r="A449" s="39"/>
      <c r="B449" s="39"/>
    </row>
    <row r="450" spans="1:2" s="4" customFormat="1" ht="18.75">
      <c r="A450" s="39"/>
      <c r="B450" s="39"/>
    </row>
    <row r="451" spans="1:2" s="4" customFormat="1" ht="18.75">
      <c r="A451" s="39"/>
      <c r="B451" s="39"/>
    </row>
    <row r="452" spans="1:2" s="4" customFormat="1" ht="18.75">
      <c r="A452" s="39"/>
      <c r="B452" s="39"/>
    </row>
    <row r="453" spans="1:2" s="4" customFormat="1" ht="18.75">
      <c r="A453" s="39"/>
      <c r="B453" s="39"/>
    </row>
    <row r="454" spans="1:19" ht="15">
      <c r="A454" s="34"/>
      <c r="B454" s="34"/>
      <c r="C454" s="35"/>
      <c r="D454" s="35"/>
      <c r="E454" s="35"/>
      <c r="F454" s="35"/>
      <c r="G454" s="35"/>
      <c r="H454" s="35"/>
      <c r="I454" s="35"/>
      <c r="J454" s="35"/>
      <c r="K454" s="35"/>
      <c r="L454" s="35"/>
      <c r="M454" s="35"/>
      <c r="N454" s="35"/>
      <c r="O454" s="35"/>
      <c r="P454" s="35"/>
      <c r="Q454" s="35"/>
      <c r="R454" s="35"/>
      <c r="S454" s="35"/>
    </row>
    <row r="455" spans="1:19" ht="15">
      <c r="A455" s="34"/>
      <c r="B455" s="34"/>
      <c r="C455" s="35"/>
      <c r="D455" s="35"/>
      <c r="E455" s="35"/>
      <c r="F455" s="35"/>
      <c r="G455" s="35"/>
      <c r="H455" s="35"/>
      <c r="I455" s="35"/>
      <c r="J455" s="35"/>
      <c r="K455" s="35"/>
      <c r="L455" s="35"/>
      <c r="M455" s="35"/>
      <c r="N455" s="35"/>
      <c r="O455" s="35"/>
      <c r="P455" s="35"/>
      <c r="Q455" s="35"/>
      <c r="R455" s="35"/>
      <c r="S455" s="35"/>
    </row>
    <row r="456" spans="1:19" ht="15">
      <c r="A456" s="34"/>
      <c r="B456" s="34"/>
      <c r="C456" s="35"/>
      <c r="D456" s="35"/>
      <c r="E456" s="35"/>
      <c r="F456" s="35"/>
      <c r="G456" s="35"/>
      <c r="H456" s="35"/>
      <c r="I456" s="35"/>
      <c r="J456" s="35"/>
      <c r="K456" s="35"/>
      <c r="L456" s="35"/>
      <c r="M456" s="35"/>
      <c r="N456" s="35"/>
      <c r="O456" s="35"/>
      <c r="P456" s="35"/>
      <c r="Q456" s="35"/>
      <c r="R456" s="35"/>
      <c r="S456" s="35"/>
    </row>
    <row r="457" spans="1:19" ht="15">
      <c r="A457" s="34"/>
      <c r="B457" s="34"/>
      <c r="C457" s="35"/>
      <c r="D457" s="35"/>
      <c r="E457" s="35"/>
      <c r="F457" s="35"/>
      <c r="G457" s="35"/>
      <c r="H457" s="35"/>
      <c r="I457" s="35"/>
      <c r="J457" s="35"/>
      <c r="K457" s="35"/>
      <c r="L457" s="35"/>
      <c r="M457" s="35"/>
      <c r="N457" s="35"/>
      <c r="O457" s="35"/>
      <c r="P457" s="35"/>
      <c r="Q457" s="35"/>
      <c r="R457" s="35"/>
      <c r="S457" s="35"/>
    </row>
    <row r="458" spans="1:19" ht="15">
      <c r="A458" s="34"/>
      <c r="B458" s="34"/>
      <c r="C458" s="35"/>
      <c r="D458" s="35"/>
      <c r="E458" s="35"/>
      <c r="F458" s="35"/>
      <c r="G458" s="35"/>
      <c r="H458" s="35"/>
      <c r="I458" s="35"/>
      <c r="J458" s="35"/>
      <c r="K458" s="35"/>
      <c r="L458" s="35"/>
      <c r="M458" s="35"/>
      <c r="N458" s="35"/>
      <c r="O458" s="35"/>
      <c r="P458" s="35"/>
      <c r="Q458" s="35"/>
      <c r="R458" s="35"/>
      <c r="S458" s="35"/>
    </row>
    <row r="459" spans="1:19" ht="15">
      <c r="A459" s="34"/>
      <c r="B459" s="34"/>
      <c r="C459" s="35"/>
      <c r="D459" s="35"/>
      <c r="E459" s="35"/>
      <c r="F459" s="35"/>
      <c r="G459" s="35"/>
      <c r="H459" s="35"/>
      <c r="I459" s="35"/>
      <c r="J459" s="35"/>
      <c r="K459" s="35"/>
      <c r="L459" s="35"/>
      <c r="M459" s="35"/>
      <c r="N459" s="35"/>
      <c r="O459" s="35"/>
      <c r="P459" s="35"/>
      <c r="Q459" s="35"/>
      <c r="R459" s="35"/>
      <c r="S459" s="35"/>
    </row>
    <row r="460" spans="1:19" ht="15">
      <c r="A460" s="34"/>
      <c r="B460" s="34"/>
      <c r="C460" s="35"/>
      <c r="D460" s="35"/>
      <c r="E460" s="35"/>
      <c r="F460" s="35"/>
      <c r="G460" s="35"/>
      <c r="H460" s="35"/>
      <c r="I460" s="35"/>
      <c r="J460" s="35"/>
      <c r="K460" s="35"/>
      <c r="L460" s="35"/>
      <c r="M460" s="35"/>
      <c r="N460" s="35"/>
      <c r="O460" s="35"/>
      <c r="P460" s="35"/>
      <c r="Q460" s="35"/>
      <c r="R460" s="35"/>
      <c r="S460" s="35"/>
    </row>
    <row r="461" spans="1:19" ht="15">
      <c r="A461" s="34"/>
      <c r="B461" s="34"/>
      <c r="C461" s="35"/>
      <c r="D461" s="35"/>
      <c r="E461" s="35"/>
      <c r="F461" s="35"/>
      <c r="G461" s="35"/>
      <c r="H461" s="35"/>
      <c r="I461" s="35"/>
      <c r="J461" s="35"/>
      <c r="K461" s="35"/>
      <c r="L461" s="35"/>
      <c r="M461" s="35"/>
      <c r="N461" s="35"/>
      <c r="O461" s="35"/>
      <c r="P461" s="35"/>
      <c r="Q461" s="35"/>
      <c r="R461" s="35"/>
      <c r="S461" s="35"/>
    </row>
    <row r="462" spans="1:19" ht="15">
      <c r="A462" s="34"/>
      <c r="B462" s="34"/>
      <c r="C462" s="35"/>
      <c r="D462" s="35"/>
      <c r="E462" s="35"/>
      <c r="F462" s="35"/>
      <c r="G462" s="35"/>
      <c r="H462" s="35"/>
      <c r="I462" s="35"/>
      <c r="J462" s="35"/>
      <c r="K462" s="35"/>
      <c r="L462" s="35"/>
      <c r="M462" s="35"/>
      <c r="N462" s="35"/>
      <c r="O462" s="35"/>
      <c r="P462" s="35"/>
      <c r="Q462" s="35"/>
      <c r="R462" s="35"/>
      <c r="S462" s="35"/>
    </row>
    <row r="463" spans="1:19" ht="15">
      <c r="A463" s="34"/>
      <c r="B463" s="34"/>
      <c r="C463" s="35"/>
      <c r="D463" s="35"/>
      <c r="E463" s="35"/>
      <c r="F463" s="35"/>
      <c r="G463" s="35"/>
      <c r="H463" s="35"/>
      <c r="I463" s="35"/>
      <c r="J463" s="35"/>
      <c r="K463" s="35"/>
      <c r="L463" s="35"/>
      <c r="M463" s="35"/>
      <c r="N463" s="35"/>
      <c r="O463" s="35"/>
      <c r="P463" s="35"/>
      <c r="Q463" s="35"/>
      <c r="R463" s="35"/>
      <c r="S463" s="35"/>
    </row>
    <row r="464" spans="1:19" ht="15">
      <c r="A464" s="34"/>
      <c r="B464" s="34"/>
      <c r="C464" s="35"/>
      <c r="D464" s="35"/>
      <c r="E464" s="35"/>
      <c r="F464" s="35"/>
      <c r="G464" s="35"/>
      <c r="H464" s="35"/>
      <c r="I464" s="35"/>
      <c r="J464" s="35"/>
      <c r="K464" s="35"/>
      <c r="L464" s="35"/>
      <c r="M464" s="35"/>
      <c r="N464" s="35"/>
      <c r="O464" s="35"/>
      <c r="P464" s="35"/>
      <c r="Q464" s="35"/>
      <c r="R464" s="35"/>
      <c r="S464" s="35"/>
    </row>
    <row r="465" spans="1:19" ht="15">
      <c r="A465" s="34"/>
      <c r="B465" s="34"/>
      <c r="C465" s="35"/>
      <c r="D465" s="35"/>
      <c r="E465" s="35"/>
      <c r="F465" s="35"/>
      <c r="G465" s="35"/>
      <c r="H465" s="35"/>
      <c r="I465" s="35"/>
      <c r="J465" s="35"/>
      <c r="K465" s="35"/>
      <c r="L465" s="35"/>
      <c r="M465" s="35"/>
      <c r="N465" s="35"/>
      <c r="O465" s="35"/>
      <c r="P465" s="35"/>
      <c r="Q465" s="35"/>
      <c r="R465" s="35"/>
      <c r="S465" s="35"/>
    </row>
    <row r="466" spans="1:19" ht="15">
      <c r="A466" s="34"/>
      <c r="B466" s="34"/>
      <c r="C466" s="35"/>
      <c r="D466" s="35"/>
      <c r="E466" s="35"/>
      <c r="F466" s="35"/>
      <c r="G466" s="35"/>
      <c r="H466" s="35"/>
      <c r="I466" s="35"/>
      <c r="J466" s="35"/>
      <c r="K466" s="35"/>
      <c r="L466" s="35"/>
      <c r="M466" s="35"/>
      <c r="N466" s="35"/>
      <c r="O466" s="35"/>
      <c r="P466" s="35"/>
      <c r="Q466" s="35"/>
      <c r="R466" s="35"/>
      <c r="S466" s="35"/>
    </row>
    <row r="467" spans="1:19" ht="15">
      <c r="A467" s="34"/>
      <c r="B467" s="34"/>
      <c r="C467" s="35"/>
      <c r="D467" s="35"/>
      <c r="E467" s="35"/>
      <c r="F467" s="35"/>
      <c r="G467" s="35"/>
      <c r="H467" s="35"/>
      <c r="I467" s="35"/>
      <c r="J467" s="35"/>
      <c r="K467" s="35"/>
      <c r="L467" s="35"/>
      <c r="M467" s="35"/>
      <c r="N467" s="35"/>
      <c r="O467" s="35"/>
      <c r="P467" s="35"/>
      <c r="Q467" s="35"/>
      <c r="R467" s="35"/>
      <c r="S467" s="35"/>
    </row>
    <row r="468" spans="1:19" ht="15">
      <c r="A468" s="34"/>
      <c r="B468" s="34"/>
      <c r="C468" s="35"/>
      <c r="D468" s="35"/>
      <c r="E468" s="35"/>
      <c r="F468" s="35"/>
      <c r="G468" s="35"/>
      <c r="H468" s="35"/>
      <c r="I468" s="35"/>
      <c r="J468" s="35"/>
      <c r="K468" s="35"/>
      <c r="L468" s="35"/>
      <c r="M468" s="35"/>
      <c r="N468" s="35"/>
      <c r="O468" s="35"/>
      <c r="P468" s="35"/>
      <c r="Q468" s="35"/>
      <c r="R468" s="35"/>
      <c r="S468" s="35"/>
    </row>
    <row r="469" spans="1:19" ht="15">
      <c r="A469" s="34"/>
      <c r="B469" s="34"/>
      <c r="C469" s="35"/>
      <c r="D469" s="35"/>
      <c r="E469" s="35"/>
      <c r="F469" s="35"/>
      <c r="G469" s="35"/>
      <c r="H469" s="35"/>
      <c r="I469" s="35"/>
      <c r="J469" s="35"/>
      <c r="K469" s="35"/>
      <c r="L469" s="35"/>
      <c r="M469" s="35"/>
      <c r="N469" s="35"/>
      <c r="O469" s="35"/>
      <c r="P469" s="35"/>
      <c r="Q469" s="35"/>
      <c r="R469" s="35"/>
      <c r="S469" s="35"/>
    </row>
    <row r="470" spans="1:19" ht="15">
      <c r="A470" s="34"/>
      <c r="B470" s="34"/>
      <c r="C470" s="35"/>
      <c r="D470" s="35"/>
      <c r="E470" s="35"/>
      <c r="F470" s="35"/>
      <c r="G470" s="35"/>
      <c r="H470" s="35"/>
      <c r="I470" s="35"/>
      <c r="J470" s="35"/>
      <c r="K470" s="35"/>
      <c r="L470" s="35"/>
      <c r="M470" s="35"/>
      <c r="N470" s="35"/>
      <c r="O470" s="35"/>
      <c r="P470" s="35"/>
      <c r="Q470" s="35"/>
      <c r="R470" s="35"/>
      <c r="S470" s="35"/>
    </row>
    <row r="471" spans="1:19" ht="15">
      <c r="A471" s="34"/>
      <c r="B471" s="34"/>
      <c r="C471" s="35"/>
      <c r="D471" s="35"/>
      <c r="E471" s="35"/>
      <c r="F471" s="35"/>
      <c r="G471" s="35"/>
      <c r="H471" s="35"/>
      <c r="I471" s="35"/>
      <c r="J471" s="35"/>
      <c r="K471" s="35"/>
      <c r="L471" s="35"/>
      <c r="M471" s="35"/>
      <c r="N471" s="35"/>
      <c r="O471" s="35"/>
      <c r="P471" s="35"/>
      <c r="Q471" s="35"/>
      <c r="R471" s="35"/>
      <c r="S471" s="35"/>
    </row>
    <row r="472" spans="1:19" ht="15">
      <c r="A472" s="34"/>
      <c r="B472" s="34"/>
      <c r="C472" s="35"/>
      <c r="D472" s="35"/>
      <c r="E472" s="35"/>
      <c r="F472" s="35"/>
      <c r="G472" s="35"/>
      <c r="H472" s="35"/>
      <c r="I472" s="35"/>
      <c r="J472" s="35"/>
      <c r="K472" s="35"/>
      <c r="L472" s="35"/>
      <c r="M472" s="35"/>
      <c r="N472" s="35"/>
      <c r="O472" s="35"/>
      <c r="P472" s="35"/>
      <c r="Q472" s="35"/>
      <c r="R472" s="35"/>
      <c r="S472" s="35"/>
    </row>
    <row r="473" spans="1:19" ht="15">
      <c r="A473" s="34"/>
      <c r="B473" s="34"/>
      <c r="C473" s="35"/>
      <c r="D473" s="35"/>
      <c r="E473" s="35"/>
      <c r="F473" s="35"/>
      <c r="G473" s="35"/>
      <c r="H473" s="35"/>
      <c r="I473" s="35"/>
      <c r="J473" s="35"/>
      <c r="K473" s="35"/>
      <c r="L473" s="35"/>
      <c r="M473" s="35"/>
      <c r="N473" s="35"/>
      <c r="O473" s="35"/>
      <c r="P473" s="35"/>
      <c r="Q473" s="35"/>
      <c r="R473" s="35"/>
      <c r="S473" s="35"/>
    </row>
    <row r="474" spans="1:19" ht="15">
      <c r="A474" s="34"/>
      <c r="B474" s="34"/>
      <c r="C474" s="35"/>
      <c r="D474" s="35"/>
      <c r="E474" s="35"/>
      <c r="F474" s="35"/>
      <c r="G474" s="35"/>
      <c r="H474" s="35"/>
      <c r="I474" s="35"/>
      <c r="J474" s="35"/>
      <c r="K474" s="35"/>
      <c r="L474" s="35"/>
      <c r="M474" s="35"/>
      <c r="N474" s="35"/>
      <c r="O474" s="35"/>
      <c r="P474" s="35"/>
      <c r="Q474" s="35"/>
      <c r="R474" s="35"/>
      <c r="S474" s="35"/>
    </row>
    <row r="475" spans="1:19" ht="15">
      <c r="A475" s="34"/>
      <c r="B475" s="34"/>
      <c r="C475" s="35"/>
      <c r="D475" s="35"/>
      <c r="E475" s="35"/>
      <c r="F475" s="35"/>
      <c r="G475" s="35"/>
      <c r="H475" s="35"/>
      <c r="I475" s="35"/>
      <c r="J475" s="35"/>
      <c r="K475" s="35"/>
      <c r="L475" s="35"/>
      <c r="M475" s="35"/>
      <c r="N475" s="35"/>
      <c r="O475" s="35"/>
      <c r="P475" s="35"/>
      <c r="Q475" s="35"/>
      <c r="R475" s="35"/>
      <c r="S475" s="35"/>
    </row>
    <row r="476" spans="1:19" ht="12.75">
      <c r="A476" s="36"/>
      <c r="B476" s="36"/>
      <c r="C476" s="40"/>
      <c r="D476" s="40"/>
      <c r="E476" s="40"/>
      <c r="F476" s="40"/>
      <c r="G476" s="40"/>
      <c r="H476" s="40"/>
      <c r="I476" s="40"/>
      <c r="J476" s="40"/>
      <c r="K476" s="40"/>
      <c r="L476" s="40"/>
      <c r="M476" s="40"/>
      <c r="N476" s="40"/>
      <c r="O476" s="40"/>
      <c r="P476" s="40"/>
      <c r="Q476" s="40"/>
      <c r="R476" s="40"/>
      <c r="S476" s="40"/>
    </row>
    <row r="477" spans="1:19" ht="12.75">
      <c r="A477" s="36"/>
      <c r="B477" s="36"/>
      <c r="C477" s="40"/>
      <c r="D477" s="40"/>
      <c r="E477" s="40"/>
      <c r="F477" s="40"/>
      <c r="G477" s="40"/>
      <c r="H477" s="40"/>
      <c r="I477" s="40"/>
      <c r="J477" s="40"/>
      <c r="K477" s="40"/>
      <c r="L477" s="40"/>
      <c r="M477" s="40"/>
      <c r="N477" s="40"/>
      <c r="O477" s="40"/>
      <c r="P477" s="40"/>
      <c r="Q477" s="40"/>
      <c r="R477" s="40"/>
      <c r="S477" s="40"/>
    </row>
    <row r="478" spans="1:19" ht="12.75">
      <c r="A478" s="36"/>
      <c r="B478" s="36"/>
      <c r="C478" s="40"/>
      <c r="D478" s="40"/>
      <c r="E478" s="40"/>
      <c r="F478" s="40"/>
      <c r="G478" s="40"/>
      <c r="H478" s="40"/>
      <c r="I478" s="40"/>
      <c r="J478" s="40"/>
      <c r="K478" s="40"/>
      <c r="L478" s="40"/>
      <c r="M478" s="40"/>
      <c r="N478" s="40"/>
      <c r="O478" s="40"/>
      <c r="P478" s="40"/>
      <c r="Q478" s="40"/>
      <c r="R478" s="40"/>
      <c r="S478" s="40"/>
    </row>
  </sheetData>
  <sheetProtection/>
  <mergeCells count="35">
    <mergeCell ref="H384:J384"/>
    <mergeCell ref="R360:S360"/>
    <mergeCell ref="L383:N383"/>
    <mergeCell ref="L384:N384"/>
    <mergeCell ref="R362:S362"/>
    <mergeCell ref="T357:U357"/>
    <mergeCell ref="R357:S357"/>
    <mergeCell ref="T362:U362"/>
    <mergeCell ref="T360:U360"/>
    <mergeCell ref="L347:M347"/>
    <mergeCell ref="H383:J383"/>
    <mergeCell ref="Q227:AB227"/>
    <mergeCell ref="Q228:AB228"/>
    <mergeCell ref="Q231:AB231"/>
    <mergeCell ref="R350:S350"/>
    <mergeCell ref="T350:U350"/>
    <mergeCell ref="R348:S348"/>
    <mergeCell ref="H281:J281"/>
    <mergeCell ref="H280:J280"/>
    <mergeCell ref="B35:N36"/>
    <mergeCell ref="B224:N225"/>
    <mergeCell ref="L79:N79"/>
    <mergeCell ref="H170:J170"/>
    <mergeCell ref="H171:J171"/>
    <mergeCell ref="L171:N171"/>
    <mergeCell ref="B212:N213"/>
    <mergeCell ref="L170:N170"/>
    <mergeCell ref="L66:N66"/>
    <mergeCell ref="L92:N92"/>
    <mergeCell ref="H252:J252"/>
    <mergeCell ref="H253:J253"/>
    <mergeCell ref="L280:N280"/>
    <mergeCell ref="L281:N281"/>
    <mergeCell ref="L252:N252"/>
    <mergeCell ref="L253:N253"/>
  </mergeCells>
  <printOptions/>
  <pageMargins left="0.2" right="0.16" top="0.42" bottom="0.511811023622047" header="0.511811023622047" footer="0.511811023622047"/>
  <pageSetup horizontalDpi="600" verticalDpi="600" orientation="portrait" paperSize="9" scale="95" r:id="rId2"/>
  <rowBreaks count="10" manualBreakCount="10">
    <brk id="44" max="13" man="1"/>
    <brk id="84" max="13" man="1"/>
    <brk id="125" max="13" man="1"/>
    <brk id="164" max="12" man="1"/>
    <brk id="195" max="12" man="1"/>
    <brk id="234" max="12" man="1"/>
    <brk id="274" max="13" man="1"/>
    <brk id="314" max="12" man="1"/>
    <brk id="351" max="13" man="1"/>
    <brk id="37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tkl</cp:lastModifiedBy>
  <cp:lastPrinted>2009-05-27T08:18:58Z</cp:lastPrinted>
  <dcterms:created xsi:type="dcterms:W3CDTF">1999-11-03T09:53:03Z</dcterms:created>
  <dcterms:modified xsi:type="dcterms:W3CDTF">2009-05-27T09:05:19Z</dcterms:modified>
  <cp:category/>
  <cp:version/>
  <cp:contentType/>
  <cp:contentStatus/>
</cp:coreProperties>
</file>